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firstSheet="2" activeTab="2"/>
  </bookViews>
  <sheets>
    <sheet name="2016" sheetId="1" state="hidden" r:id="rId1"/>
    <sheet name="2017" sheetId="2" state="hidden" r:id="rId2"/>
    <sheet name="Лист1" sheetId="6" r:id="rId3"/>
  </sheets>
  <definedNames>
    <definedName name="_xlnm.Print_Titles" localSheetId="0">'2016'!$4:$6</definedName>
    <definedName name="_xlnm.Print_Titles" localSheetId="1">'2017'!$2:$4</definedName>
    <definedName name="_xlnm.Print_Titles" localSheetId="2">Лист1!$2:$7</definedName>
    <definedName name="_xlnm.Print_Area" localSheetId="2">Лист1!$A$1:$N$233</definedName>
  </definedNames>
  <calcPr calcId="145621"/>
</workbook>
</file>

<file path=xl/calcChain.xml><?xml version="1.0" encoding="utf-8"?>
<calcChain xmlns="http://schemas.openxmlformats.org/spreadsheetml/2006/main">
  <c r="L199" i="6" l="1"/>
  <c r="L192" i="6"/>
  <c r="L185" i="6"/>
  <c r="L178" i="6"/>
  <c r="L171" i="6"/>
  <c r="L164" i="6"/>
  <c r="L157" i="6"/>
  <c r="L150" i="6"/>
  <c r="L143" i="6"/>
  <c r="N136" i="6"/>
  <c r="M136" i="6"/>
  <c r="L136" i="6"/>
  <c r="N129" i="6"/>
  <c r="M129" i="6"/>
  <c r="L129" i="6"/>
  <c r="N122" i="6"/>
  <c r="M122" i="6"/>
  <c r="L122" i="6"/>
  <c r="L115" i="6"/>
  <c r="L108" i="6"/>
  <c r="N101" i="6"/>
  <c r="M101" i="6"/>
  <c r="N94" i="6"/>
  <c r="N9" i="6" s="1"/>
  <c r="M94" i="6"/>
  <c r="L94" i="6"/>
  <c r="L87" i="6"/>
  <c r="L80" i="6"/>
  <c r="L73" i="6"/>
  <c r="L66" i="6"/>
  <c r="L59" i="6"/>
  <c r="L52" i="6"/>
  <c r="L45" i="6"/>
  <c r="L38" i="6"/>
  <c r="L31" i="6"/>
  <c r="L24" i="6"/>
  <c r="L17" i="6"/>
  <c r="L10" i="6"/>
  <c r="L9" i="6" s="1"/>
  <c r="M9" i="6"/>
  <c r="K9" i="6"/>
  <c r="J9" i="6"/>
  <c r="I9" i="6"/>
  <c r="H9" i="6"/>
  <c r="G9" i="6"/>
  <c r="F9" i="6"/>
  <c r="E9" i="6"/>
  <c r="K226" i="6" l="1"/>
  <c r="L226" i="6"/>
  <c r="M226" i="6"/>
  <c r="N226" i="6"/>
  <c r="J226" i="6"/>
  <c r="F226" i="6"/>
  <c r="G226" i="6"/>
  <c r="H226" i="6"/>
  <c r="I226" i="6"/>
  <c r="E226" i="6"/>
  <c r="K217" i="6" l="1"/>
  <c r="L217" i="6"/>
  <c r="M217" i="6"/>
  <c r="N217" i="6"/>
  <c r="J217" i="6"/>
  <c r="F217" i="6"/>
  <c r="G217" i="6"/>
  <c r="H217" i="6"/>
  <c r="I217" i="6"/>
  <c r="E217" i="6"/>
  <c r="K214" i="6"/>
  <c r="L214" i="6"/>
  <c r="M214" i="6"/>
  <c r="N214" i="6"/>
  <c r="J214" i="6"/>
  <c r="F214" i="6"/>
  <c r="G214" i="6"/>
  <c r="H214" i="6"/>
  <c r="I214" i="6"/>
  <c r="E214" i="6"/>
  <c r="K211" i="6"/>
  <c r="L211" i="6"/>
  <c r="M211" i="6"/>
  <c r="N211" i="6"/>
  <c r="J211" i="6"/>
  <c r="F211" i="6"/>
  <c r="G211" i="6"/>
  <c r="H211" i="6"/>
  <c r="I211" i="6"/>
  <c r="E211" i="6"/>
  <c r="F228" i="6" l="1"/>
  <c r="G228" i="6"/>
  <c r="H228" i="6"/>
  <c r="I228" i="6"/>
  <c r="J228" i="6"/>
  <c r="K228" i="6"/>
  <c r="L228" i="6"/>
  <c r="M228" i="6"/>
  <c r="N228" i="6"/>
  <c r="E228" i="6"/>
  <c r="L208" i="6" l="1"/>
  <c r="J208" i="6"/>
  <c r="K208" i="6"/>
  <c r="M208" i="6"/>
  <c r="N208" i="6"/>
  <c r="I208" i="6" l="1"/>
  <c r="H208" i="6"/>
  <c r="E208" i="6"/>
  <c r="G208" i="6"/>
  <c r="F208" i="6"/>
  <c r="L71" i="2" l="1"/>
  <c r="N46" i="2"/>
  <c r="N4" i="2" s="1"/>
  <c r="M46" i="2"/>
  <c r="M4" i="2" s="1"/>
  <c r="N61" i="1"/>
  <c r="M61" i="1"/>
  <c r="L60" i="1"/>
  <c r="N55" i="1"/>
  <c r="M55" i="1"/>
  <c r="N52" i="1"/>
  <c r="M52" i="1"/>
  <c r="N44" i="1"/>
  <c r="M44" i="1"/>
  <c r="N41" i="1"/>
  <c r="M41" i="1"/>
  <c r="N35" i="1"/>
  <c r="M35" i="1"/>
  <c r="N12" i="1"/>
  <c r="M12" i="1"/>
  <c r="M6" i="1"/>
  <c r="N6" i="1"/>
</calcChain>
</file>

<file path=xl/sharedStrings.xml><?xml version="1.0" encoding="utf-8"?>
<sst xmlns="http://schemas.openxmlformats.org/spreadsheetml/2006/main" count="1205" uniqueCount="203">
  <si>
    <t>ГРБС</t>
  </si>
  <si>
    <t>Наименование муниципального учреждения</t>
  </si>
  <si>
    <t>Наименование муниципальной услуги (работы)</t>
  </si>
  <si>
    <t>Тип (услуга / работа)</t>
  </si>
  <si>
    <t>Финансовое обеспечение выполнения муниципального задания, рублей</t>
  </si>
  <si>
    <t>наименование</t>
  </si>
  <si>
    <t>единица измерения</t>
  </si>
  <si>
    <t>фактически исполнено</t>
  </si>
  <si>
    <t>услуга</t>
  </si>
  <si>
    <t>Количество оказанных услуг</t>
  </si>
  <si>
    <t>ед.</t>
  </si>
  <si>
    <t>мин.</t>
  </si>
  <si>
    <t>Муниципальное бюджетное учреждение культуры «Центр народной культуры и досуга»</t>
  </si>
  <si>
    <t>Организация деятельности клубных формирований самодеятельного народного творчества</t>
  </si>
  <si>
    <t>клубные формирования</t>
  </si>
  <si>
    <t>количество формирований</t>
  </si>
  <si>
    <t>число участников клубных формирований</t>
  </si>
  <si>
    <t>количество человек</t>
  </si>
  <si>
    <t xml:space="preserve">Муниципальное бюджетное учреждение культуры «Межпоселенческая центральная библиотека» Клетнянского района Брянской области </t>
  </si>
  <si>
    <t>Количество посещений</t>
  </si>
  <si>
    <t>процент</t>
  </si>
  <si>
    <t>Обновляемость фонда   в год</t>
  </si>
  <si>
    <t>Муниципальное  бюджетное дошкольное образовательное учреждение детский сад «Радуга» пгт  Клетня Брянской области</t>
  </si>
  <si>
    <t>чел</t>
  </si>
  <si>
    <t>%</t>
  </si>
  <si>
    <t>единица</t>
  </si>
  <si>
    <t>Муниципальное  бюджетное дошкольное образовательное учреждение детский сад «Журавлик»</t>
  </si>
  <si>
    <t xml:space="preserve">Муниципальное  бюджетное дошкольное образовательное учреждение детский сад «Сказка» </t>
  </si>
  <si>
    <t>Повышение квалификации</t>
  </si>
  <si>
    <t>Оценка деятельности ДОУ родителями воспитанников (уровень удовлетворенности)</t>
  </si>
  <si>
    <t>Стратегия и тактика функционирования и развития ДОУ</t>
  </si>
  <si>
    <t>Наличие программы (проекта) развития ДОУ на 3-5 лет.</t>
  </si>
  <si>
    <t>да</t>
  </si>
  <si>
    <t>Участие детей, сотрудников ДОУ  в различных городских (окружных) мероприятиях (вы-ставках, конкурсах и т.д.).</t>
  </si>
  <si>
    <t>Охват воспитанников ДОУ системой дополнительных платных образовательных, развивающих, оздоровительных и других услуг.</t>
  </si>
  <si>
    <t>нет</t>
  </si>
  <si>
    <t>Предоставление образова-тельных,  развивающих, оздоровительных и других услуг детям, не посещающих ДОУ</t>
  </si>
  <si>
    <t>Наличие Управляющего совета,</t>
  </si>
  <si>
    <t>Наличие   Интернет-сайта,         электронной почты в ДОУ</t>
  </si>
  <si>
    <t>Размещение публичного отчета об образовательной и фи-нансово-хозяйственной деятельности учреждения на  Интернет-сайте ДОУ.</t>
  </si>
  <si>
    <t>муниципальное бюджетное общеобразовательное учреждение средняя общеобразовательная школа №1 п. клетня Брянской области</t>
  </si>
  <si>
    <t>человек</t>
  </si>
  <si>
    <t xml:space="preserve">Качество знаний учащихся  </t>
  </si>
  <si>
    <t xml:space="preserve">Полное выполнение образовательных программ в соответствии с федеральными государственными образовательными стандартами                     </t>
  </si>
  <si>
    <t xml:space="preserve">Количество выпускников, получивших документ государственного образца                              </t>
  </si>
  <si>
    <t>Муниципальное  бюджетное общеобразовательное учреждение средняя общеобразовательная школа № 2 п.Клетня, Брянской области</t>
  </si>
  <si>
    <t>чел.</t>
  </si>
  <si>
    <t>Муниципальное бюджетное общеобразовательное учреждение средняя общеобразовательная школа с. Акуличи, Клетнянского муниципального района Брянской области</t>
  </si>
  <si>
    <t>Услуги по предоставлению общедоступного и бесплатного начального общего,основного общего и среднего(полного)общего образования</t>
  </si>
  <si>
    <t>Услуга</t>
  </si>
  <si>
    <t>«Скрытый отсев»</t>
  </si>
  <si>
    <t>Муниципальное бюджетное общеобразовательное учреждение средняя общеобразовательная школа д.Болотня, Клетнянского муниципального  района Брянской области</t>
  </si>
  <si>
    <t>Муниципальное бюджетное общеобразовательное учреждение средняя общеобразовательная школа с. Лутна, Клетнянского  муниципального района Брянской области</t>
  </si>
  <si>
    <t>Муниципальное бюджетное общеобразовательное учреждение средняя общеобразовательная школа п. Мирный,  Клетнянского муниципального района Брянской области</t>
  </si>
  <si>
    <t>Муниципальное бюджетное  общеобразовательное учреждение средняя общеобразовательная школа с.Мужиново  Клетнянского муниципального района Брянской области</t>
  </si>
  <si>
    <t xml:space="preserve">Количество учащихся, выполнивших нормативы ЕВСК по 1 взрослому разряду </t>
  </si>
  <si>
    <t>Охват детей дополнительными образовательными услугами от общего количества детей</t>
  </si>
  <si>
    <t xml:space="preserve">Муниципальное бюджетное учреждение - хозяйственно эксплуатационная служба
 управления по делам образования, демографии, молодёжной политпке, ФК и массовому спорту 
администрации Клетнянского района
</t>
  </si>
  <si>
    <t>Заместитель главы администрации района, начальник финансового управления</t>
  </si>
  <si>
    <t>В.Н.Кортелева</t>
  </si>
  <si>
    <t>Библиотечное, библиографическое и информационное обслуживание населения</t>
  </si>
  <si>
    <t>Посещаемость</t>
  </si>
  <si>
    <t>Формирование , учет, изучение,обеспечение фозического сохранения и безопасности фондов библиотеки</t>
  </si>
  <si>
    <t>работа</t>
  </si>
  <si>
    <t>Количество документов</t>
  </si>
  <si>
    <t>Библиографическая обработка документов и создание каталогов</t>
  </si>
  <si>
    <t>Доля единиц хранения библиотечного фонда, внесенного в ЭБД от общего количества библиотечного фонда</t>
  </si>
  <si>
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</si>
  <si>
    <t>Время ожидания в очереди для подачи документов и получения результатов услуги</t>
  </si>
  <si>
    <t>Муниципальное бюджетное учреждение "Центр государственных и муниципальных услуг "Мои документы" Клетнянского района Брянской области"</t>
  </si>
  <si>
    <t>Реализация основных общеобразовательных программ дошкольного образования</t>
  </si>
  <si>
    <t>Число обучающихся от 1 года до 3 лет</t>
  </si>
  <si>
    <t>Выполнение учебного плана, годового календарного учебного графика</t>
  </si>
  <si>
    <t>Число человеко-дней обучения</t>
  </si>
  <si>
    <t>человеко-день</t>
  </si>
  <si>
    <t>Кадровое обеспечени</t>
  </si>
  <si>
    <t>-</t>
  </si>
  <si>
    <t>Число обучающихся от 3 лет до 8 лет</t>
  </si>
  <si>
    <t>Уровень информационно-методического и технического оснащения образовательного процесса  для реализуемых основных и дополнительных программ дошкольного образования</t>
  </si>
  <si>
    <t>Реализация основных общеобразовательных программ среднего общего образования</t>
  </si>
  <si>
    <t>число обучающихся</t>
  </si>
  <si>
    <t>Муниципальное  бюджетное учреждение  дополнительного образования "Детско-юношеская спортивная школа"  пгт Клетня   Брянской области</t>
  </si>
  <si>
    <t>Реализация дополнительных общеразвивающих программ</t>
  </si>
  <si>
    <t xml:space="preserve">Число обучающихся </t>
  </si>
  <si>
    <t>Доля учащихся выполнивших нормативы ЕВСК по 1 взрослому разряду</t>
  </si>
  <si>
    <t>Число человеко-часов пребывания</t>
  </si>
  <si>
    <t>человеко/час</t>
  </si>
  <si>
    <t xml:space="preserve">Муниципальное бюджетное учреждение  дополнительного образования «Клетнянская детская  школа искусств» </t>
  </si>
  <si>
    <t>Доля обучающихся, являющихся участниками конкурсов и других мероприятий районного уровня</t>
  </si>
  <si>
    <t>Эксплуатируемая площадь, всего, в т.ч. зданий прилегающей территории</t>
  </si>
  <si>
    <t xml:space="preserve">Содержание имущественного комплекса в соответствии с нормативными требованиями  </t>
  </si>
  <si>
    <t>Бесперебойное тепло-, водо-, энергообеспечение; содержание объектовнедвижимого имущества в надлежащем санитарном состоянии; безаварийная работа инженерных систем и оборудования</t>
  </si>
  <si>
    <t>планирование и организация проведения ремонта образовательных учреждений района, контроль за качеством и выполнением подрядными организациями графиков производства работы</t>
  </si>
  <si>
    <t>приобретение материально-технических ресурсов для осуществления оперативного технического, документационного и хозяйственного обеспечения деятельности учреждений образования</t>
  </si>
  <si>
    <t>шт.</t>
  </si>
  <si>
    <t>Содержание (эксплуатация) имущества, находящегося в государственной (муниципальной) собственности</t>
  </si>
  <si>
    <t>Работа</t>
  </si>
  <si>
    <t>протяженность линейных объектов</t>
  </si>
  <si>
    <t>километр, тыс. метров</t>
  </si>
  <si>
    <t>количество обслуживаемых базовых станций</t>
  </si>
  <si>
    <t>штука</t>
  </si>
  <si>
    <t>проведение работы на объекте</t>
  </si>
  <si>
    <t xml:space="preserve">единица </t>
  </si>
  <si>
    <t>запланировано в соответствии со сводной бюджетной росписью по состоянию на 31.12.2016</t>
  </si>
  <si>
    <t>Показатели качества, установленные в муниципальном задании на 2016 год</t>
  </si>
  <si>
    <t>плановое значение на 2016 год
(в соответствии с муниципальным заданием в последней редакции)</t>
  </si>
  <si>
    <t>фактическое значение по итогам 2016 года</t>
  </si>
  <si>
    <t>Показатель объема, установленный в муниципальном задании на 2016 год</t>
  </si>
  <si>
    <t>СВЕДЕНИЯ О ВЫПОЛНЕНИИ МУНИЦИПАЛЬНЫМИ УЧРЕЖДЕНИЯМИ КЛЕТНЯНСКОГО РАЙОНА МУНИЦИПАЛЬНЫХ ЗАДАНИЙ ЗА 2016 ГОД</t>
  </si>
  <si>
    <t>СВЕДЕНИЯ О ВЫПОЛНЕНИИ МУНИЦИПАЛЬНЫМИ УЧРЕЖДЕНИЯМИ КЛЕТНЯНСКОГО РАЙОНА МУНИЦИПАЛЬНЫХ ЗАДАНИЙ ЗА 2017 ГОД</t>
  </si>
  <si>
    <t>Показатель объема, установленный в муниципальном задании на 2017 год</t>
  </si>
  <si>
    <t>плановое значение на 2017 год
(в соответствии с муниципальным заданием в последней редакции)</t>
  </si>
  <si>
    <t>Показатели качества, установленные в муниципальном задании на 2017 год</t>
  </si>
  <si>
    <t>фактическое значение по итогам 2017 года</t>
  </si>
  <si>
    <t>запланировано в соответствии со сводной бюджетной росписью по состоянию на 31.12.2017</t>
  </si>
  <si>
    <t>количество клубных формирований</t>
  </si>
  <si>
    <t>наличие обоснованных жалоб от участников (или их законных представителей) клубных формирований</t>
  </si>
  <si>
    <t>количество участников клубных формирований</t>
  </si>
  <si>
    <t>количество участников мероприятий</t>
  </si>
  <si>
    <t>количество жалоб, полученных в отчетном периоде</t>
  </si>
  <si>
    <t>количество положительных публикаций в СМИ о деятельности</t>
  </si>
  <si>
    <t>количество проведенных мероприятий</t>
  </si>
  <si>
    <t>Число обучающихся до 3 лет</t>
  </si>
  <si>
    <t>Исп.И.В.Курашина</t>
  </si>
  <si>
    <t>тел.9 18 31</t>
  </si>
  <si>
    <t>Наименование ГРБС</t>
  </si>
  <si>
    <t>Объем оказания муниципальных услуг (выполнения работ)</t>
  </si>
  <si>
    <t>Финансовое обеспечение выполнения муниципального задания</t>
  </si>
  <si>
    <t>Число обучающихся</t>
  </si>
  <si>
    <t>МБОУ "Гимназия №1 Брянского района"</t>
  </si>
  <si>
    <t>Число человеко - дней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</si>
  <si>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</si>
  <si>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</si>
  <si>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МБОУ "Глинищевская СОШ"</t>
  </si>
  <si>
    <t>МБОУ "Домашовская СОШ"</t>
  </si>
  <si>
    <t>МБОУ "Лицей №1 Брянского района"</t>
  </si>
  <si>
    <t>МБОУ "Малополпинская СОШ"</t>
  </si>
  <si>
    <t>МБОУ "Мичуринская СОШ"</t>
  </si>
  <si>
    <t>МБОУ "Молотинская СОШ"</t>
  </si>
  <si>
    <t>МБОУ "Новодарковичская СОШ"</t>
  </si>
  <si>
    <t>МБОУ "Новосельская СОШ"</t>
  </si>
  <si>
    <t>МБОУ "Нетьинская СОШ"</t>
  </si>
  <si>
    <t>МБОУ "Отрадненская СОШ"</t>
  </si>
  <si>
    <t>МБОУ "Пальцовская СОШ им Ф.В.Журавлева"</t>
  </si>
  <si>
    <t>МБОУ "Свенская СОШ №1"</t>
  </si>
  <si>
    <t>МБОУ "Снежская гимназия"</t>
  </si>
  <si>
    <t>МБОУ "Супоневская СОШ №1 им Героя Советского Союза Н.И.Чувина"</t>
  </si>
  <si>
    <t>МБОУ "Стекляннорадицкая СОШ"</t>
  </si>
  <si>
    <t>МБОУ "Смольянская СОШ"</t>
  </si>
  <si>
    <t>МБОУ "Теменичская СОШ"</t>
  </si>
  <si>
    <t>МБОУ "Титовская СОШ"</t>
  </si>
  <si>
    <t>Меркульевская начальная школа-дедский сад</t>
  </si>
  <si>
    <t>МБОУ "Колтовская СОШ"</t>
  </si>
  <si>
    <t>МБОУ "Госомская СОШ"</t>
  </si>
  <si>
    <t>МБДОУ "Золотой ключик Брянского района"</t>
  </si>
  <si>
    <t>МБДОУ "Золотой петушок Брянского района"</t>
  </si>
  <si>
    <t>МБДОУ "Снежинка Брянского района"</t>
  </si>
  <si>
    <t>МБОУ "Супоневская СОШ №2 "</t>
  </si>
  <si>
    <t>МБУ ДО "Мичуринская ДШИ им. М.В. Шевердина"</t>
  </si>
  <si>
    <t>Реализация дополнительных предпрофессиональных общеобразовательных программ в области искусств</t>
  </si>
  <si>
    <t>Количество человеко-часов</t>
  </si>
  <si>
    <t>Человеко-час</t>
  </si>
  <si>
    <t>Реализация дополнительных общеразвивающих общеобразовательных программ в области искусств</t>
  </si>
  <si>
    <t>МБУ ДО "ДШИ д. Добрунь Брянского района"</t>
  </si>
  <si>
    <t>МБУ ДО "Глинищевская ДШИ"</t>
  </si>
  <si>
    <t>МБУК "Историко -краеведческий музей Брянского района"</t>
  </si>
  <si>
    <t>Публичный показ музейных предметов, музейных коллекций</t>
  </si>
  <si>
    <t>количество посетителей</t>
  </si>
  <si>
    <t>МБУК "ЦБС Брянского района"</t>
  </si>
  <si>
    <t>Библиотечное, библиографическое и информационное обслуживание пользователей библиотеки</t>
  </si>
  <si>
    <t xml:space="preserve">количество посещений </t>
  </si>
  <si>
    <t>МБУ "МФОК Брянского района"</t>
  </si>
  <si>
    <t>Проведение занятий физкультурно-спортивной направленности по месту проживания граждан</t>
  </si>
  <si>
    <t>количество занятий</t>
  </si>
  <si>
    <t>МАУ ФОК "Глинищево"</t>
  </si>
  <si>
    <t>Спортивная подготовка по неолимпийским видам спорта</t>
  </si>
  <si>
    <t>число лиц, прошедших спортивную подготовку на этапах спортивной подготовки</t>
  </si>
  <si>
    <t>Спортивная подготовка по олимпийским видам спорта</t>
  </si>
  <si>
    <t>МБУ "Транспортно-хозяйственная служба администрации Брянского района"</t>
  </si>
  <si>
    <t>1. Содержание (эксплуатация) имущества, находящегося в государственной (муниципальной) собственности</t>
  </si>
  <si>
    <t>Эксплуатируемая площадь объектов</t>
  </si>
  <si>
    <t>тыс.кв.м</t>
  </si>
  <si>
    <t>Количество объетов</t>
  </si>
  <si>
    <t>ед</t>
  </si>
  <si>
    <t>2. Организация и осуществление транспортного обслуживания</t>
  </si>
  <si>
    <t>Машино-часы работы автомобилей</t>
  </si>
  <si>
    <t>МБУ "МФЦ ПГ и МУ в Брянском районе"</t>
  </si>
  <si>
    <t>Управление образования администрации Брянского района</t>
  </si>
  <si>
    <t>Управление культуры, молодежной политики и спорта Брянского муниципального района</t>
  </si>
  <si>
    <t>Администрация Брянского района</t>
  </si>
  <si>
    <t>МБУК "ЦКД Брянского района"</t>
  </si>
  <si>
    <t>Организация деятельности клубных формирований и формирований самодеятельного народного творчества</t>
  </si>
  <si>
    <t>МБУ  ДО "Спортивная школа Брянского района"</t>
  </si>
  <si>
    <t>2027 год</t>
  </si>
  <si>
    <t>Организация предоставления государственных муниципальных услуг</t>
  </si>
  <si>
    <t>еденица</t>
  </si>
  <si>
    <t>МБДОУ "Дружба Брянского района"</t>
  </si>
  <si>
    <t>МБДОУ "Мегаполис Брянского района"</t>
  </si>
  <si>
    <t>Сведения о планируемых на 2026 год и на плановый период 2027 и 2028 годов объемах муниципальными учреждениями Брянского муниципального района Брянской области муниципальных заданий на оказание муниципальных услуг (выполнение работ), а также о планируемых объемах финансового обеспечения в сравнении с ожидаемым исполнением за 2025 год и отчетом за 2024 год</t>
  </si>
  <si>
    <t>2024 год (факт)</t>
  </si>
  <si>
    <t>2025 (оценка)</t>
  </si>
  <si>
    <t>2026 год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</si>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</sst>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Arial Cy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8" fillId="0" borderId="0"/>
    <xf numFmtId="4" fontId="22" fillId="8" borderId="12">
      <alignment horizontal="right" vertical="top" shrinkToFit="1"/>
    </xf>
    <xf numFmtId="4" fontId="22" fillId="9" borderId="12">
      <alignment horizontal="right" vertical="top" shrinkToFit="1"/>
    </xf>
    <xf numFmtId="4" fontId="22" fillId="8" borderId="13">
      <alignment horizontal="right" vertical="top" shrinkToFit="1"/>
    </xf>
  </cellStyleXfs>
  <cellXfs count="187">
    <xf numFmtId="0" fontId="0" fillId="0" borderId="0" xfId="0"/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2" fontId="7" fillId="0" borderId="2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/>
    <xf numFmtId="0" fontId="2" fillId="3" borderId="0" xfId="0" applyFont="1" applyFill="1" applyAlignment="1">
      <alignment horizontal="center" vertical="top" wrapText="1"/>
    </xf>
    <xf numFmtId="4" fontId="10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2" fontId="7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vertical="top" wrapText="1"/>
    </xf>
    <xf numFmtId="0" fontId="11" fillId="0" borderId="0" xfId="0" applyFont="1"/>
    <xf numFmtId="0" fontId="12" fillId="0" borderId="0" xfId="0" applyFont="1"/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4" fontId="19" fillId="0" borderId="2" xfId="0" applyNumberFormat="1" applyFont="1" applyFill="1" applyBorder="1" applyAlignment="1" applyProtection="1">
      <alignment horizontal="center" vertical="center" wrapText="1"/>
    </xf>
    <xf numFmtId="4" fontId="16" fillId="0" borderId="2" xfId="0" applyNumberFormat="1" applyFont="1" applyFill="1" applyBorder="1" applyAlignment="1" applyProtection="1">
      <alignment horizontal="center" vertical="center" wrapText="1"/>
    </xf>
    <xf numFmtId="4" fontId="15" fillId="0" borderId="2" xfId="0" applyNumberFormat="1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6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4" fontId="13" fillId="0" borderId="0" xfId="0" applyNumberFormat="1" applyFont="1" applyFill="1" applyBorder="1" applyAlignment="1" applyProtection="1">
      <alignment horizontal="center" vertical="center" wrapText="1"/>
    </xf>
    <xf numFmtId="4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9" fillId="6" borderId="2" xfId="0" applyFont="1" applyFill="1" applyBorder="1" applyAlignment="1" applyProtection="1">
      <alignment horizontal="center" vertical="center" wrapText="1"/>
    </xf>
    <xf numFmtId="0" fontId="19" fillId="6" borderId="2" xfId="0" applyFont="1" applyFill="1" applyBorder="1" applyAlignment="1" applyProtection="1">
      <alignment horizontal="left" vertical="center" wrapText="1"/>
    </xf>
    <xf numFmtId="0" fontId="19" fillId="6" borderId="6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center" vertical="center" wrapText="1"/>
    </xf>
    <xf numFmtId="4" fontId="19" fillId="0" borderId="3" xfId="0" applyNumberFormat="1" applyFont="1" applyFill="1" applyBorder="1" applyAlignment="1" applyProtection="1">
      <alignment horizontal="center" vertical="center" wrapText="1"/>
    </xf>
    <xf numFmtId="4" fontId="19" fillId="6" borderId="2" xfId="0" applyNumberFormat="1" applyFont="1" applyFill="1" applyBorder="1" applyAlignment="1" applyProtection="1">
      <alignment horizontal="center" vertical="center" wrapText="1"/>
    </xf>
    <xf numFmtId="4" fontId="19" fillId="6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/>
    </xf>
    <xf numFmtId="4" fontId="2" fillId="0" borderId="4" xfId="0" applyNumberFormat="1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4" fontId="2" fillId="0" borderId="4" xfId="0" applyNumberFormat="1" applyFont="1" applyFill="1" applyBorder="1" applyAlignment="1">
      <alignment horizontal="center" vertical="top"/>
    </xf>
    <xf numFmtId="4" fontId="2" fillId="0" borderId="3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4" fontId="2" fillId="0" borderId="2" xfId="0" applyNumberFormat="1" applyFont="1" applyFill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/>
    </xf>
    <xf numFmtId="4" fontId="2" fillId="0" borderId="2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 applyProtection="1">
      <alignment horizontal="center" vertical="center" wrapText="1"/>
    </xf>
    <xf numFmtId="0" fontId="15" fillId="7" borderId="0" xfId="0" applyFont="1" applyFill="1" applyBorder="1" applyAlignment="1" applyProtection="1">
      <alignment horizontal="center" vertical="center" wrapText="1"/>
    </xf>
    <xf numFmtId="0" fontId="15" fillId="7" borderId="10" xfId="0" applyFont="1" applyFill="1" applyBorder="1" applyAlignment="1" applyProtection="1">
      <alignment horizontal="center" vertical="center" wrapText="1"/>
    </xf>
    <xf numFmtId="0" fontId="15" fillId="7" borderId="6" xfId="0" applyFont="1" applyFill="1" applyBorder="1" applyAlignment="1" applyProtection="1">
      <alignment horizontal="center" vertical="center" wrapText="1"/>
    </xf>
    <xf numFmtId="0" fontId="15" fillId="7" borderId="7" xfId="0" applyFont="1" applyFill="1" applyBorder="1" applyAlignment="1" applyProtection="1">
      <alignment horizontal="center" vertical="center" wrapText="1"/>
    </xf>
    <xf numFmtId="0" fontId="15" fillId="7" borderId="8" xfId="0" applyFont="1" applyFill="1" applyBorder="1" applyAlignment="1" applyProtection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4" fontId="13" fillId="6" borderId="4" xfId="0" applyNumberFormat="1" applyFont="1" applyFill="1" applyBorder="1" applyAlignment="1">
      <alignment horizontal="center" vertical="center" wrapText="1"/>
    </xf>
    <xf numFmtId="4" fontId="13" fillId="6" borderId="3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 applyProtection="1">
      <alignment horizontal="center" vertical="center" wrapText="1"/>
    </xf>
    <xf numFmtId="0" fontId="19" fillId="6" borderId="3" xfId="0" applyFont="1" applyFill="1" applyBorder="1" applyAlignment="1" applyProtection="1">
      <alignment horizontal="center" vertical="center" wrapText="1"/>
    </xf>
    <xf numFmtId="4" fontId="19" fillId="6" borderId="1" xfId="0" applyNumberFormat="1" applyFont="1" applyFill="1" applyBorder="1" applyAlignment="1" applyProtection="1">
      <alignment horizontal="center" vertical="center" wrapText="1"/>
    </xf>
    <xf numFmtId="4" fontId="19" fillId="6" borderId="3" xfId="0" applyNumberFormat="1" applyFont="1" applyFill="1" applyBorder="1" applyAlignment="1" applyProtection="1">
      <alignment horizontal="center" vertical="center" wrapText="1"/>
    </xf>
    <xf numFmtId="4" fontId="19" fillId="0" borderId="1" xfId="0" applyNumberFormat="1" applyFont="1" applyFill="1" applyBorder="1" applyAlignment="1" applyProtection="1">
      <alignment horizontal="center" vertical="center" wrapText="1"/>
    </xf>
    <xf numFmtId="4" fontId="19" fillId="0" borderId="4" xfId="0" applyNumberFormat="1" applyFont="1" applyFill="1" applyBorder="1" applyAlignment="1" applyProtection="1">
      <alignment horizontal="center" vertical="center" wrapText="1"/>
    </xf>
    <xf numFmtId="4" fontId="19" fillId="0" borderId="3" xfId="0" applyNumberFormat="1" applyFont="1" applyFill="1" applyBorder="1" applyAlignment="1" applyProtection="1">
      <alignment horizontal="center" vertical="center" wrapText="1"/>
    </xf>
    <xf numFmtId="0" fontId="19" fillId="6" borderId="1" xfId="0" applyFont="1" applyFill="1" applyBorder="1" applyAlignment="1" applyProtection="1">
      <alignment horizontal="left" vertical="center" wrapText="1"/>
    </xf>
    <xf numFmtId="0" fontId="19" fillId="6" borderId="3" xfId="0" applyFont="1" applyFill="1" applyBorder="1" applyAlignment="1" applyProtection="1">
      <alignment horizontal="left" vertical="center" wrapText="1"/>
    </xf>
    <xf numFmtId="3" fontId="19" fillId="0" borderId="1" xfId="0" applyNumberFormat="1" applyFont="1" applyFill="1" applyBorder="1" applyAlignment="1" applyProtection="1">
      <alignment horizontal="center" vertical="center" wrapText="1"/>
    </xf>
    <xf numFmtId="3" fontId="19" fillId="0" borderId="4" xfId="0" applyNumberFormat="1" applyFont="1" applyFill="1" applyBorder="1" applyAlignment="1" applyProtection="1">
      <alignment horizontal="center" vertical="center" wrapText="1"/>
    </xf>
    <xf numFmtId="3" fontId="19" fillId="0" borderId="3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5" fillId="7" borderId="14" xfId="0" applyFont="1" applyFill="1" applyBorder="1" applyAlignment="1" applyProtection="1">
      <alignment horizontal="center" vertical="center" wrapText="1"/>
    </xf>
    <xf numFmtId="0" fontId="15" fillId="7" borderId="15" xfId="0" applyFont="1" applyFill="1" applyBorder="1" applyAlignment="1" applyProtection="1">
      <alignment horizontal="center" vertical="center" wrapText="1"/>
    </xf>
    <xf numFmtId="0" fontId="15" fillId="7" borderId="9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xl27" xfId="2"/>
    <cellStyle name="xl28" xfId="3"/>
    <cellStyle name="xl36" xfId="4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8"/>
  <sheetViews>
    <sheetView zoomScale="80" zoomScaleNormal="80" workbookViewId="0">
      <selection activeCell="C69" sqref="C69:C74"/>
    </sheetView>
  </sheetViews>
  <sheetFormatPr defaultRowHeight="12.75" x14ac:dyDescent="0.2"/>
  <cols>
    <col min="1" max="1" width="4.85546875" style="9" customWidth="1"/>
    <col min="2" max="2" width="17.42578125" style="9" customWidth="1"/>
    <col min="3" max="3" width="21.7109375" style="9" customWidth="1"/>
    <col min="4" max="4" width="4.42578125" style="7" customWidth="1"/>
    <col min="5" max="5" width="13.28515625" style="9" customWidth="1"/>
    <col min="6" max="6" width="6.85546875" style="9" customWidth="1"/>
    <col min="7" max="8" width="8.7109375" style="9" customWidth="1"/>
    <col min="9" max="9" width="32.28515625" style="1" customWidth="1"/>
    <col min="10" max="10" width="5.85546875" style="9" customWidth="1"/>
    <col min="11" max="12" width="9.140625" style="9"/>
    <col min="13" max="13" width="14.5703125" style="9" customWidth="1"/>
    <col min="14" max="14" width="14.42578125" style="9" customWidth="1"/>
    <col min="15" max="16384" width="9.140625" style="9"/>
  </cols>
  <sheetData>
    <row r="3" spans="1:19" s="1" customFormat="1" ht="27.75" customHeight="1" x14ac:dyDescent="0.25">
      <c r="A3" s="124" t="s">
        <v>108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9" s="1" customFormat="1" ht="31.5" customHeight="1" x14ac:dyDescent="0.25">
      <c r="A4" s="121" t="s">
        <v>0</v>
      </c>
      <c r="B4" s="121" t="s">
        <v>1</v>
      </c>
      <c r="C4" s="121" t="s">
        <v>2</v>
      </c>
      <c r="D4" s="121" t="s">
        <v>3</v>
      </c>
      <c r="E4" s="126" t="s">
        <v>107</v>
      </c>
      <c r="F4" s="126"/>
      <c r="G4" s="126"/>
      <c r="H4" s="126"/>
      <c r="I4" s="126" t="s">
        <v>104</v>
      </c>
      <c r="J4" s="126"/>
      <c r="K4" s="126"/>
      <c r="L4" s="126"/>
      <c r="M4" s="126" t="s">
        <v>4</v>
      </c>
      <c r="N4" s="126"/>
    </row>
    <row r="5" spans="1:19" s="1" customFormat="1" ht="89.25" x14ac:dyDescent="0.25">
      <c r="A5" s="125"/>
      <c r="B5" s="125"/>
      <c r="C5" s="125"/>
      <c r="D5" s="125"/>
      <c r="E5" s="121" t="s">
        <v>5</v>
      </c>
      <c r="F5" s="121" t="s">
        <v>6</v>
      </c>
      <c r="G5" s="121" t="s">
        <v>105</v>
      </c>
      <c r="H5" s="121" t="s">
        <v>106</v>
      </c>
      <c r="I5" s="121" t="s">
        <v>5</v>
      </c>
      <c r="J5" s="121" t="s">
        <v>6</v>
      </c>
      <c r="K5" s="121" t="s">
        <v>105</v>
      </c>
      <c r="L5" s="121" t="s">
        <v>106</v>
      </c>
      <c r="M5" s="2" t="s">
        <v>103</v>
      </c>
      <c r="N5" s="2" t="s">
        <v>7</v>
      </c>
    </row>
    <row r="6" spans="1:19" s="1" customFormat="1" ht="27.75" customHeight="1" x14ac:dyDescent="0.2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3" t="e">
        <f>SUM(#REF!)</f>
        <v>#REF!</v>
      </c>
      <c r="N6" s="3" t="e">
        <f>SUM(#REF!)</f>
        <v>#REF!</v>
      </c>
    </row>
    <row r="7" spans="1:19" s="22" customFormat="1" ht="127.5" x14ac:dyDescent="0.25">
      <c r="A7" s="123">
        <v>851</v>
      </c>
      <c r="B7" s="34" t="s">
        <v>69</v>
      </c>
      <c r="C7" s="20" t="s">
        <v>67</v>
      </c>
      <c r="D7" s="20" t="s">
        <v>8</v>
      </c>
      <c r="E7" s="21" t="s">
        <v>9</v>
      </c>
      <c r="F7" s="21" t="s">
        <v>10</v>
      </c>
      <c r="G7" s="21">
        <v>3026</v>
      </c>
      <c r="H7" s="21">
        <v>3437</v>
      </c>
      <c r="I7" s="21" t="s">
        <v>68</v>
      </c>
      <c r="J7" s="21" t="s">
        <v>11</v>
      </c>
      <c r="K7" s="21">
        <v>15</v>
      </c>
      <c r="L7" s="21">
        <v>15</v>
      </c>
      <c r="M7" s="29">
        <v>1239943</v>
      </c>
      <c r="N7" s="29">
        <v>1239943</v>
      </c>
    </row>
    <row r="8" spans="1:19" s="7" customFormat="1" ht="81.75" customHeight="1" x14ac:dyDescent="0.2">
      <c r="A8" s="123"/>
      <c r="B8" s="15" t="s">
        <v>12</v>
      </c>
      <c r="C8" s="10" t="s">
        <v>13</v>
      </c>
      <c r="D8" s="10" t="s">
        <v>8</v>
      </c>
      <c r="E8" s="10" t="s">
        <v>14</v>
      </c>
      <c r="F8" s="10" t="s">
        <v>15</v>
      </c>
      <c r="G8" s="5">
        <v>138</v>
      </c>
      <c r="H8" s="10">
        <v>138</v>
      </c>
      <c r="I8" s="10" t="s">
        <v>16</v>
      </c>
      <c r="J8" s="10" t="s">
        <v>17</v>
      </c>
      <c r="K8" s="5">
        <v>1450</v>
      </c>
      <c r="L8" s="10">
        <v>1411</v>
      </c>
      <c r="M8" s="6">
        <v>8467452</v>
      </c>
      <c r="N8" s="6">
        <v>8467452</v>
      </c>
    </row>
    <row r="9" spans="1:19" ht="77.25" customHeight="1" x14ac:dyDescent="0.2">
      <c r="A9" s="123"/>
      <c r="B9" s="120" t="s">
        <v>18</v>
      </c>
      <c r="C9" s="10" t="s">
        <v>60</v>
      </c>
      <c r="D9" s="10" t="s">
        <v>8</v>
      </c>
      <c r="E9" s="10" t="s">
        <v>19</v>
      </c>
      <c r="F9" s="10" t="s">
        <v>25</v>
      </c>
      <c r="G9" s="10">
        <v>70283</v>
      </c>
      <c r="H9" s="10">
        <v>70554</v>
      </c>
      <c r="I9" s="10" t="s">
        <v>61</v>
      </c>
      <c r="J9" s="10" t="s">
        <v>25</v>
      </c>
      <c r="K9" s="10">
        <v>10</v>
      </c>
      <c r="L9" s="10">
        <v>10.1</v>
      </c>
      <c r="M9" s="6">
        <v>4948578.38</v>
      </c>
      <c r="N9" s="6">
        <v>4948578.38</v>
      </c>
      <c r="O9" s="8"/>
      <c r="P9" s="8"/>
      <c r="Q9" s="8"/>
      <c r="R9" s="8"/>
      <c r="S9" s="8"/>
    </row>
    <row r="10" spans="1:19" ht="77.25" customHeight="1" x14ac:dyDescent="0.2">
      <c r="A10" s="123"/>
      <c r="B10" s="120"/>
      <c r="C10" s="10" t="s">
        <v>62</v>
      </c>
      <c r="D10" s="10" t="s">
        <v>63</v>
      </c>
      <c r="E10" s="10" t="s">
        <v>64</v>
      </c>
      <c r="F10" s="10" t="s">
        <v>25</v>
      </c>
      <c r="G10" s="10">
        <v>110025</v>
      </c>
      <c r="H10" s="10">
        <v>110478</v>
      </c>
      <c r="I10" s="10" t="s">
        <v>21</v>
      </c>
      <c r="J10" s="10" t="s">
        <v>20</v>
      </c>
      <c r="K10" s="10">
        <v>2</v>
      </c>
      <c r="L10" s="10">
        <v>2.8</v>
      </c>
      <c r="M10" s="10">
        <v>148876.54</v>
      </c>
      <c r="N10" s="10">
        <v>148876.54</v>
      </c>
      <c r="O10" s="8"/>
      <c r="P10" s="8"/>
      <c r="Q10" s="8"/>
      <c r="R10" s="8"/>
      <c r="S10" s="8"/>
    </row>
    <row r="11" spans="1:19" ht="52.5" customHeight="1" x14ac:dyDescent="0.2">
      <c r="A11" s="123"/>
      <c r="B11" s="120"/>
      <c r="C11" s="10" t="s">
        <v>65</v>
      </c>
      <c r="D11" s="10" t="s">
        <v>63</v>
      </c>
      <c r="E11" s="10" t="s">
        <v>64</v>
      </c>
      <c r="F11" s="10" t="s">
        <v>25</v>
      </c>
      <c r="G11" s="10">
        <v>16016</v>
      </c>
      <c r="H11" s="10">
        <v>18312</v>
      </c>
      <c r="I11" s="12" t="s">
        <v>66</v>
      </c>
      <c r="J11" s="12" t="s">
        <v>20</v>
      </c>
      <c r="K11" s="12">
        <v>14.6</v>
      </c>
      <c r="L11" s="12">
        <v>15</v>
      </c>
      <c r="M11" s="12">
        <v>225445.08</v>
      </c>
      <c r="N11" s="12">
        <v>225445.08</v>
      </c>
      <c r="O11" s="8"/>
      <c r="P11" s="8"/>
      <c r="Q11" s="8"/>
      <c r="R11" s="8"/>
      <c r="S11" s="8"/>
    </row>
    <row r="12" spans="1:19" s="11" customFormat="1" ht="58.15" customHeight="1" x14ac:dyDescent="0.25">
      <c r="A12" s="100">
        <v>852</v>
      </c>
      <c r="B12" s="120" t="s">
        <v>22</v>
      </c>
      <c r="C12" s="106" t="s">
        <v>70</v>
      </c>
      <c r="D12" s="106" t="s">
        <v>8</v>
      </c>
      <c r="E12" s="10" t="s">
        <v>71</v>
      </c>
      <c r="F12" s="10" t="s">
        <v>23</v>
      </c>
      <c r="G12" s="10">
        <v>43</v>
      </c>
      <c r="H12" s="10">
        <v>43</v>
      </c>
      <c r="I12" s="10" t="s">
        <v>72</v>
      </c>
      <c r="J12" s="12" t="s">
        <v>24</v>
      </c>
      <c r="K12" s="10">
        <v>100</v>
      </c>
      <c r="L12" s="10">
        <v>100</v>
      </c>
      <c r="M12" s="112">
        <f>13479888</f>
        <v>13479888</v>
      </c>
      <c r="N12" s="112">
        <f>13479888</f>
        <v>13479888</v>
      </c>
    </row>
    <row r="13" spans="1:19" s="11" customFormat="1" ht="31.15" customHeight="1" x14ac:dyDescent="0.25">
      <c r="A13" s="101"/>
      <c r="B13" s="120"/>
      <c r="C13" s="106"/>
      <c r="D13" s="106"/>
      <c r="E13" s="107" t="s">
        <v>73</v>
      </c>
      <c r="F13" s="107" t="s">
        <v>74</v>
      </c>
      <c r="G13" s="107">
        <v>6907</v>
      </c>
      <c r="H13" s="107">
        <v>6907</v>
      </c>
      <c r="I13" s="13" t="s">
        <v>75</v>
      </c>
      <c r="J13" s="10" t="s">
        <v>24</v>
      </c>
      <c r="K13" s="10">
        <v>100</v>
      </c>
      <c r="L13" s="10">
        <v>100</v>
      </c>
      <c r="M13" s="112"/>
      <c r="N13" s="112"/>
    </row>
    <row r="14" spans="1:19" s="11" customFormat="1" ht="30" customHeight="1" x14ac:dyDescent="0.25">
      <c r="A14" s="101"/>
      <c r="B14" s="120"/>
      <c r="C14" s="106"/>
      <c r="D14" s="106"/>
      <c r="E14" s="111"/>
      <c r="F14" s="111"/>
      <c r="G14" s="111"/>
      <c r="H14" s="111"/>
      <c r="I14" s="13" t="s">
        <v>28</v>
      </c>
      <c r="J14" s="10" t="s">
        <v>24</v>
      </c>
      <c r="K14" s="10" t="s">
        <v>76</v>
      </c>
      <c r="L14" s="10" t="s">
        <v>76</v>
      </c>
      <c r="M14" s="112"/>
      <c r="N14" s="112"/>
    </row>
    <row r="15" spans="1:19" s="11" customFormat="1" ht="84.6" customHeight="1" x14ac:dyDescent="0.25">
      <c r="A15" s="101"/>
      <c r="B15" s="120"/>
      <c r="C15" s="106"/>
      <c r="D15" s="106"/>
      <c r="E15" s="10" t="s">
        <v>77</v>
      </c>
      <c r="F15" s="10" t="s">
        <v>23</v>
      </c>
      <c r="G15" s="10">
        <v>193</v>
      </c>
      <c r="H15" s="10">
        <v>193</v>
      </c>
      <c r="I15" s="13" t="s">
        <v>78</v>
      </c>
      <c r="J15" s="10" t="s">
        <v>24</v>
      </c>
      <c r="K15" s="10">
        <v>90</v>
      </c>
      <c r="L15" s="10">
        <v>90</v>
      </c>
      <c r="M15" s="112"/>
      <c r="N15" s="112"/>
    </row>
    <row r="16" spans="1:19" s="11" customFormat="1" ht="55.5" customHeight="1" x14ac:dyDescent="0.25">
      <c r="A16" s="101"/>
      <c r="B16" s="120"/>
      <c r="C16" s="106"/>
      <c r="D16" s="106"/>
      <c r="E16" s="26" t="s">
        <v>73</v>
      </c>
      <c r="F16" s="26" t="s">
        <v>74</v>
      </c>
      <c r="G16" s="26">
        <v>31643</v>
      </c>
      <c r="H16" s="26">
        <v>31643</v>
      </c>
      <c r="I16" s="13" t="s">
        <v>29</v>
      </c>
      <c r="J16" s="10" t="s">
        <v>24</v>
      </c>
      <c r="K16" s="10">
        <v>95</v>
      </c>
      <c r="L16" s="10">
        <v>95</v>
      </c>
      <c r="M16" s="112"/>
      <c r="N16" s="112"/>
    </row>
    <row r="17" spans="1:14" s="11" customFormat="1" ht="51" customHeight="1" x14ac:dyDescent="0.25">
      <c r="A17" s="101"/>
      <c r="B17" s="108" t="s">
        <v>26</v>
      </c>
      <c r="C17" s="108" t="s">
        <v>70</v>
      </c>
      <c r="D17" s="108" t="s">
        <v>8</v>
      </c>
      <c r="E17" s="10" t="s">
        <v>71</v>
      </c>
      <c r="F17" s="10" t="s">
        <v>23</v>
      </c>
      <c r="G17" s="10">
        <v>20</v>
      </c>
      <c r="H17" s="10">
        <v>20</v>
      </c>
      <c r="I17" s="10" t="s">
        <v>72</v>
      </c>
      <c r="J17" s="12" t="s">
        <v>24</v>
      </c>
      <c r="K17" s="10">
        <v>100</v>
      </c>
      <c r="L17" s="10">
        <v>100</v>
      </c>
      <c r="M17" s="112">
        <v>7272696.2599999998</v>
      </c>
      <c r="N17" s="112">
        <v>7272696.2599999998</v>
      </c>
    </row>
    <row r="18" spans="1:14" s="11" customFormat="1" ht="22.15" customHeight="1" x14ac:dyDescent="0.25">
      <c r="A18" s="101"/>
      <c r="B18" s="108"/>
      <c r="C18" s="108"/>
      <c r="D18" s="108"/>
      <c r="E18" s="107" t="s">
        <v>73</v>
      </c>
      <c r="F18" s="107" t="s">
        <v>74</v>
      </c>
      <c r="G18" s="107">
        <v>2689</v>
      </c>
      <c r="H18" s="107">
        <v>2689</v>
      </c>
      <c r="I18" s="13" t="s">
        <v>75</v>
      </c>
      <c r="J18" s="10" t="s">
        <v>24</v>
      </c>
      <c r="K18" s="10">
        <v>100</v>
      </c>
      <c r="L18" s="10">
        <v>100</v>
      </c>
      <c r="M18" s="112"/>
      <c r="N18" s="112"/>
    </row>
    <row r="19" spans="1:14" s="11" customFormat="1" ht="37.15" customHeight="1" x14ac:dyDescent="0.25">
      <c r="A19" s="101"/>
      <c r="B19" s="108"/>
      <c r="C19" s="108"/>
      <c r="D19" s="108"/>
      <c r="E19" s="111"/>
      <c r="F19" s="111"/>
      <c r="G19" s="111"/>
      <c r="H19" s="111"/>
      <c r="I19" s="13" t="s">
        <v>28</v>
      </c>
      <c r="J19" s="10" t="s">
        <v>24</v>
      </c>
      <c r="K19" s="10" t="s">
        <v>76</v>
      </c>
      <c r="L19" s="10" t="s">
        <v>76</v>
      </c>
      <c r="M19" s="112"/>
      <c r="N19" s="112"/>
    </row>
    <row r="20" spans="1:14" s="11" customFormat="1" ht="84" customHeight="1" x14ac:dyDescent="0.25">
      <c r="A20" s="101"/>
      <c r="B20" s="108"/>
      <c r="C20" s="108"/>
      <c r="D20" s="108"/>
      <c r="E20" s="10" t="s">
        <v>77</v>
      </c>
      <c r="F20" s="10" t="s">
        <v>23</v>
      </c>
      <c r="G20" s="10">
        <v>120</v>
      </c>
      <c r="H20" s="10">
        <v>120</v>
      </c>
      <c r="I20" s="13" t="s">
        <v>78</v>
      </c>
      <c r="J20" s="10" t="s">
        <v>24</v>
      </c>
      <c r="K20" s="10">
        <v>90</v>
      </c>
      <c r="L20" s="10">
        <v>90</v>
      </c>
      <c r="M20" s="112"/>
      <c r="N20" s="112"/>
    </row>
    <row r="21" spans="1:14" s="11" customFormat="1" ht="42" customHeight="1" x14ac:dyDescent="0.25">
      <c r="A21" s="101"/>
      <c r="B21" s="108"/>
      <c r="C21" s="108"/>
      <c r="D21" s="108"/>
      <c r="E21" s="26" t="s">
        <v>73</v>
      </c>
      <c r="F21" s="26" t="s">
        <v>74</v>
      </c>
      <c r="G21" s="26">
        <v>19920</v>
      </c>
      <c r="H21" s="26">
        <v>19920</v>
      </c>
      <c r="I21" s="13" t="s">
        <v>29</v>
      </c>
      <c r="J21" s="10" t="s">
        <v>24</v>
      </c>
      <c r="K21" s="10">
        <v>90</v>
      </c>
      <c r="L21" s="10">
        <v>90</v>
      </c>
      <c r="M21" s="112"/>
      <c r="N21" s="112"/>
    </row>
    <row r="22" spans="1:14" ht="41.25" customHeight="1" x14ac:dyDescent="0.2">
      <c r="A22" s="101"/>
      <c r="B22" s="106" t="s">
        <v>27</v>
      </c>
      <c r="C22" s="106" t="s">
        <v>70</v>
      </c>
      <c r="D22" s="106"/>
      <c r="E22" s="10" t="s">
        <v>71</v>
      </c>
      <c r="F22" s="10" t="s">
        <v>23</v>
      </c>
      <c r="G22" s="10">
        <v>23</v>
      </c>
      <c r="H22" s="10">
        <v>23</v>
      </c>
      <c r="I22" s="10" t="s">
        <v>72</v>
      </c>
      <c r="J22" s="12" t="s">
        <v>24</v>
      </c>
      <c r="K22" s="10">
        <v>100</v>
      </c>
      <c r="L22" s="10">
        <v>100</v>
      </c>
      <c r="M22" s="112">
        <v>10975998.15</v>
      </c>
      <c r="N22" s="112">
        <v>10975998.15</v>
      </c>
    </row>
    <row r="23" spans="1:14" ht="28.5" customHeight="1" x14ac:dyDescent="0.2">
      <c r="A23" s="101"/>
      <c r="B23" s="106"/>
      <c r="C23" s="106"/>
      <c r="D23" s="106"/>
      <c r="E23" s="107" t="s">
        <v>73</v>
      </c>
      <c r="F23" s="107" t="s">
        <v>74</v>
      </c>
      <c r="G23" s="107">
        <v>5358</v>
      </c>
      <c r="H23" s="107">
        <v>5358</v>
      </c>
      <c r="I23" s="13" t="s">
        <v>75</v>
      </c>
      <c r="J23" s="10" t="s">
        <v>24</v>
      </c>
      <c r="K23" s="10">
        <v>100</v>
      </c>
      <c r="L23" s="10">
        <v>100</v>
      </c>
      <c r="M23" s="112"/>
      <c r="N23" s="112"/>
    </row>
    <row r="24" spans="1:14" ht="28.5" customHeight="1" x14ac:dyDescent="0.2">
      <c r="A24" s="101"/>
      <c r="B24" s="106"/>
      <c r="C24" s="106"/>
      <c r="D24" s="106"/>
      <c r="E24" s="111"/>
      <c r="F24" s="111"/>
      <c r="G24" s="111"/>
      <c r="H24" s="111"/>
      <c r="I24" s="13" t="s">
        <v>28</v>
      </c>
      <c r="J24" s="10" t="s">
        <v>24</v>
      </c>
      <c r="K24" s="10">
        <v>100</v>
      </c>
      <c r="L24" s="10">
        <v>100</v>
      </c>
      <c r="M24" s="112"/>
      <c r="N24" s="112"/>
    </row>
    <row r="25" spans="1:14" ht="86.45" customHeight="1" x14ac:dyDescent="0.2">
      <c r="A25" s="101"/>
      <c r="B25" s="106"/>
      <c r="C25" s="106"/>
      <c r="D25" s="106"/>
      <c r="E25" s="10" t="s">
        <v>77</v>
      </c>
      <c r="F25" s="10" t="s">
        <v>23</v>
      </c>
      <c r="G25" s="10">
        <v>164</v>
      </c>
      <c r="H25" s="10">
        <v>164</v>
      </c>
      <c r="I25" s="13" t="s">
        <v>78</v>
      </c>
      <c r="J25" s="10" t="s">
        <v>24</v>
      </c>
      <c r="K25" s="10">
        <v>90</v>
      </c>
      <c r="L25" s="10">
        <v>90</v>
      </c>
      <c r="M25" s="112"/>
      <c r="N25" s="112"/>
    </row>
    <row r="26" spans="1:14" ht="50.25" customHeight="1" x14ac:dyDescent="0.2">
      <c r="A26" s="101"/>
      <c r="B26" s="106"/>
      <c r="C26" s="106"/>
      <c r="D26" s="106"/>
      <c r="E26" s="26" t="s">
        <v>73</v>
      </c>
      <c r="F26" s="26" t="s">
        <v>74</v>
      </c>
      <c r="G26" s="26">
        <v>23165</v>
      </c>
      <c r="H26" s="26">
        <v>23165</v>
      </c>
      <c r="I26" s="13" t="s">
        <v>29</v>
      </c>
      <c r="J26" s="10" t="s">
        <v>24</v>
      </c>
      <c r="K26" s="10">
        <v>95</v>
      </c>
      <c r="L26" s="10">
        <v>95</v>
      </c>
      <c r="M26" s="112"/>
      <c r="N26" s="112"/>
    </row>
    <row r="27" spans="1:14" ht="15.75" hidden="1" customHeight="1" x14ac:dyDescent="0.2">
      <c r="A27" s="101"/>
      <c r="B27" s="106"/>
      <c r="C27" s="106"/>
      <c r="D27" s="106"/>
      <c r="E27" s="30"/>
      <c r="F27" s="30"/>
      <c r="G27" s="30"/>
      <c r="H27" s="30"/>
      <c r="I27" s="13"/>
      <c r="J27" s="13"/>
      <c r="K27" s="13" t="s">
        <v>30</v>
      </c>
      <c r="L27" s="13"/>
      <c r="M27" s="112"/>
      <c r="N27" s="112"/>
    </row>
    <row r="28" spans="1:14" ht="26.25" hidden="1" customHeight="1" x14ac:dyDescent="0.2">
      <c r="A28" s="101"/>
      <c r="B28" s="106"/>
      <c r="C28" s="106"/>
      <c r="D28" s="106"/>
      <c r="E28" s="30"/>
      <c r="F28" s="30"/>
      <c r="G28" s="30"/>
      <c r="H28" s="30"/>
      <c r="I28" s="13" t="s">
        <v>31</v>
      </c>
      <c r="J28" s="10"/>
      <c r="K28" s="10" t="s">
        <v>32</v>
      </c>
      <c r="L28" s="10" t="s">
        <v>32</v>
      </c>
      <c r="M28" s="112"/>
      <c r="N28" s="112"/>
    </row>
    <row r="29" spans="1:14" ht="51.75" hidden="1" customHeight="1" x14ac:dyDescent="0.2">
      <c r="A29" s="101"/>
      <c r="B29" s="106"/>
      <c r="C29" s="106"/>
      <c r="D29" s="106"/>
      <c r="E29" s="30"/>
      <c r="F29" s="30"/>
      <c r="G29" s="30"/>
      <c r="H29" s="30"/>
      <c r="I29" s="13" t="s">
        <v>33</v>
      </c>
      <c r="J29" s="10"/>
      <c r="K29" s="10" t="s">
        <v>32</v>
      </c>
      <c r="L29" s="10" t="s">
        <v>32</v>
      </c>
      <c r="M29" s="112"/>
      <c r="N29" s="112"/>
    </row>
    <row r="30" spans="1:14" ht="51.75" hidden="1" customHeight="1" x14ac:dyDescent="0.2">
      <c r="A30" s="101"/>
      <c r="B30" s="106"/>
      <c r="C30" s="106"/>
      <c r="D30" s="106"/>
      <c r="E30" s="30"/>
      <c r="F30" s="30"/>
      <c r="G30" s="30"/>
      <c r="H30" s="30"/>
      <c r="I30" s="13" t="s">
        <v>34</v>
      </c>
      <c r="J30" s="10"/>
      <c r="K30" s="10" t="s">
        <v>35</v>
      </c>
      <c r="L30" s="10" t="s">
        <v>35</v>
      </c>
      <c r="M30" s="112"/>
      <c r="N30" s="112"/>
    </row>
    <row r="31" spans="1:14" ht="52.5" hidden="1" customHeight="1" x14ac:dyDescent="0.2">
      <c r="A31" s="101"/>
      <c r="B31" s="106"/>
      <c r="C31" s="106"/>
      <c r="D31" s="106"/>
      <c r="E31" s="30"/>
      <c r="F31" s="30"/>
      <c r="G31" s="30"/>
      <c r="H31" s="30"/>
      <c r="I31" s="13" t="s">
        <v>36</v>
      </c>
      <c r="J31" s="10"/>
      <c r="K31" s="10" t="s">
        <v>35</v>
      </c>
      <c r="L31" s="10" t="s">
        <v>35</v>
      </c>
      <c r="M31" s="112"/>
      <c r="N31" s="112"/>
    </row>
    <row r="32" spans="1:14" ht="13.5" hidden="1" customHeight="1" x14ac:dyDescent="0.2">
      <c r="A32" s="101"/>
      <c r="B32" s="106"/>
      <c r="C32" s="106"/>
      <c r="D32" s="106"/>
      <c r="E32" s="30"/>
      <c r="F32" s="30"/>
      <c r="G32" s="30"/>
      <c r="H32" s="30"/>
      <c r="I32" s="13" t="s">
        <v>37</v>
      </c>
      <c r="J32" s="10"/>
      <c r="K32" s="10" t="s">
        <v>32</v>
      </c>
      <c r="L32" s="10" t="s">
        <v>32</v>
      </c>
      <c r="M32" s="112"/>
      <c r="N32" s="112"/>
    </row>
    <row r="33" spans="1:14" ht="29.25" hidden="1" customHeight="1" x14ac:dyDescent="0.2">
      <c r="A33" s="101"/>
      <c r="B33" s="106"/>
      <c r="C33" s="106"/>
      <c r="D33" s="106"/>
      <c r="E33" s="30"/>
      <c r="F33" s="30"/>
      <c r="G33" s="30"/>
      <c r="H33" s="30"/>
      <c r="I33" s="13" t="s">
        <v>38</v>
      </c>
      <c r="J33" s="10"/>
      <c r="K33" s="10" t="s">
        <v>32</v>
      </c>
      <c r="L33" s="10" t="s">
        <v>32</v>
      </c>
      <c r="M33" s="112"/>
      <c r="N33" s="112"/>
    </row>
    <row r="34" spans="1:14" ht="65.25" hidden="1" customHeight="1" x14ac:dyDescent="0.2">
      <c r="A34" s="101"/>
      <c r="B34" s="106"/>
      <c r="C34" s="106"/>
      <c r="D34" s="106"/>
      <c r="E34" s="31"/>
      <c r="F34" s="31"/>
      <c r="G34" s="31"/>
      <c r="H34" s="31"/>
      <c r="I34" s="13" t="s">
        <v>39</v>
      </c>
      <c r="J34" s="10"/>
      <c r="K34" s="10" t="s">
        <v>32</v>
      </c>
      <c r="L34" s="10" t="s">
        <v>32</v>
      </c>
      <c r="M34" s="112"/>
      <c r="N34" s="112"/>
    </row>
    <row r="35" spans="1:14" s="1" customFormat="1" ht="41.45" customHeight="1" x14ac:dyDescent="0.25">
      <c r="A35" s="101"/>
      <c r="B35" s="107" t="s">
        <v>40</v>
      </c>
      <c r="C35" s="107" t="s">
        <v>79</v>
      </c>
      <c r="D35" s="107" t="s">
        <v>8</v>
      </c>
      <c r="E35" s="107" t="s">
        <v>80</v>
      </c>
      <c r="F35" s="107" t="s">
        <v>41</v>
      </c>
      <c r="G35" s="113">
        <v>617</v>
      </c>
      <c r="H35" s="113">
        <v>617</v>
      </c>
      <c r="I35" s="10" t="s">
        <v>44</v>
      </c>
      <c r="J35" s="14" t="s">
        <v>46</v>
      </c>
      <c r="K35" s="28">
        <v>70</v>
      </c>
      <c r="L35" s="28">
        <v>70</v>
      </c>
      <c r="M35" s="94">
        <f>19839592.3+101227.39</f>
        <v>19940819.690000001</v>
      </c>
      <c r="N35" s="94">
        <f>19839592.3+101227.39</f>
        <v>19940819.690000001</v>
      </c>
    </row>
    <row r="36" spans="1:14" s="1" customFormat="1" ht="27.6" customHeight="1" x14ac:dyDescent="0.25">
      <c r="A36" s="101"/>
      <c r="B36" s="108"/>
      <c r="C36" s="108"/>
      <c r="D36" s="108"/>
      <c r="E36" s="108"/>
      <c r="F36" s="108"/>
      <c r="G36" s="114"/>
      <c r="H36" s="114"/>
      <c r="I36" s="10" t="s">
        <v>42</v>
      </c>
      <c r="J36" s="28" t="s">
        <v>24</v>
      </c>
      <c r="K36" s="28">
        <v>57</v>
      </c>
      <c r="L36" s="28">
        <v>57</v>
      </c>
      <c r="M36" s="95"/>
      <c r="N36" s="95"/>
    </row>
    <row r="37" spans="1:14" s="1" customFormat="1" ht="69" customHeight="1" x14ac:dyDescent="0.25">
      <c r="A37" s="101"/>
      <c r="B37" s="108"/>
      <c r="C37" s="108"/>
      <c r="D37" s="108"/>
      <c r="E37" s="108"/>
      <c r="F37" s="108"/>
      <c r="G37" s="114"/>
      <c r="H37" s="114"/>
      <c r="I37" s="10" t="s">
        <v>43</v>
      </c>
      <c r="J37" s="28" t="s">
        <v>24</v>
      </c>
      <c r="K37" s="28">
        <v>100</v>
      </c>
      <c r="L37" s="28">
        <v>100</v>
      </c>
      <c r="M37" s="95"/>
      <c r="N37" s="95"/>
    </row>
    <row r="38" spans="1:14" ht="39.75" customHeight="1" x14ac:dyDescent="0.2">
      <c r="A38" s="101"/>
      <c r="B38" s="106" t="s">
        <v>45</v>
      </c>
      <c r="C38" s="107" t="s">
        <v>79</v>
      </c>
      <c r="D38" s="106"/>
      <c r="E38" s="107" t="s">
        <v>80</v>
      </c>
      <c r="F38" s="107" t="s">
        <v>41</v>
      </c>
      <c r="G38" s="116">
        <v>673</v>
      </c>
      <c r="H38" s="116">
        <v>673</v>
      </c>
      <c r="I38" s="10" t="s">
        <v>44</v>
      </c>
      <c r="J38" s="14" t="s">
        <v>46</v>
      </c>
      <c r="K38" s="14">
        <v>99</v>
      </c>
      <c r="L38" s="14">
        <v>99</v>
      </c>
      <c r="M38" s="118">
        <v>22227308.280000001</v>
      </c>
      <c r="N38" s="119">
        <v>22227308.280000001</v>
      </c>
    </row>
    <row r="39" spans="1:14" ht="21.75" customHeight="1" x14ac:dyDescent="0.2">
      <c r="A39" s="101"/>
      <c r="B39" s="106"/>
      <c r="C39" s="108"/>
      <c r="D39" s="106"/>
      <c r="E39" s="108"/>
      <c r="F39" s="108"/>
      <c r="G39" s="116"/>
      <c r="H39" s="116"/>
      <c r="I39" s="10" t="s">
        <v>42</v>
      </c>
      <c r="J39" s="14" t="s">
        <v>24</v>
      </c>
      <c r="K39" s="14">
        <v>40.200000000000003</v>
      </c>
      <c r="L39" s="14">
        <v>40.200000000000003</v>
      </c>
      <c r="M39" s="118"/>
      <c r="N39" s="119"/>
    </row>
    <row r="40" spans="1:14" ht="67.900000000000006" customHeight="1" x14ac:dyDescent="0.2">
      <c r="A40" s="101"/>
      <c r="B40" s="106"/>
      <c r="C40" s="108"/>
      <c r="D40" s="106"/>
      <c r="E40" s="108"/>
      <c r="F40" s="108"/>
      <c r="G40" s="116"/>
      <c r="H40" s="116"/>
      <c r="I40" s="10" t="s">
        <v>43</v>
      </c>
      <c r="J40" s="14" t="s">
        <v>24</v>
      </c>
      <c r="K40" s="14">
        <v>100</v>
      </c>
      <c r="L40" s="14">
        <v>100</v>
      </c>
      <c r="M40" s="118"/>
      <c r="N40" s="119"/>
    </row>
    <row r="41" spans="1:14" s="4" customFormat="1" ht="58.9" customHeight="1" x14ac:dyDescent="0.25">
      <c r="A41" s="101"/>
      <c r="B41" s="107" t="s">
        <v>47</v>
      </c>
      <c r="C41" s="107" t="s">
        <v>79</v>
      </c>
      <c r="D41" s="107" t="s">
        <v>49</v>
      </c>
      <c r="E41" s="107" t="s">
        <v>80</v>
      </c>
      <c r="F41" s="107" t="s">
        <v>41</v>
      </c>
      <c r="G41" s="113">
        <v>48</v>
      </c>
      <c r="H41" s="113">
        <v>48</v>
      </c>
      <c r="I41" s="10" t="s">
        <v>44</v>
      </c>
      <c r="J41" s="14" t="s">
        <v>46</v>
      </c>
      <c r="K41" s="14">
        <v>7</v>
      </c>
      <c r="L41" s="14">
        <v>7</v>
      </c>
      <c r="M41" s="94">
        <f>5524189.6</f>
        <v>5524189.5999999996</v>
      </c>
      <c r="N41" s="94">
        <f>5524189.6</f>
        <v>5524189.5999999996</v>
      </c>
    </row>
    <row r="42" spans="1:14" s="4" customFormat="1" ht="19.5" customHeight="1" x14ac:dyDescent="0.25">
      <c r="A42" s="101"/>
      <c r="B42" s="108"/>
      <c r="C42" s="108"/>
      <c r="D42" s="108"/>
      <c r="E42" s="108"/>
      <c r="F42" s="108"/>
      <c r="G42" s="114"/>
      <c r="H42" s="114"/>
      <c r="I42" s="10" t="s">
        <v>42</v>
      </c>
      <c r="J42" s="14" t="s">
        <v>24</v>
      </c>
      <c r="K42" s="14">
        <v>40</v>
      </c>
      <c r="L42" s="14">
        <v>40</v>
      </c>
      <c r="M42" s="95"/>
      <c r="N42" s="95"/>
    </row>
    <row r="43" spans="1:14" s="4" customFormat="1" ht="70.150000000000006" customHeight="1" x14ac:dyDescent="0.25">
      <c r="A43" s="101"/>
      <c r="B43" s="108"/>
      <c r="C43" s="108"/>
      <c r="D43" s="108"/>
      <c r="E43" s="108"/>
      <c r="F43" s="108"/>
      <c r="G43" s="114"/>
      <c r="H43" s="114"/>
      <c r="I43" s="10" t="s">
        <v>43</v>
      </c>
      <c r="J43" s="14" t="s">
        <v>24</v>
      </c>
      <c r="K43" s="14">
        <v>100</v>
      </c>
      <c r="L43" s="14">
        <v>100</v>
      </c>
      <c r="M43" s="95"/>
      <c r="N43" s="95"/>
    </row>
    <row r="44" spans="1:14" ht="43.15" customHeight="1" x14ac:dyDescent="0.2">
      <c r="A44" s="101"/>
      <c r="B44" s="106" t="s">
        <v>51</v>
      </c>
      <c r="C44" s="107" t="s">
        <v>79</v>
      </c>
      <c r="D44" s="106" t="s">
        <v>49</v>
      </c>
      <c r="E44" s="106" t="s">
        <v>80</v>
      </c>
      <c r="F44" s="106" t="s">
        <v>41</v>
      </c>
      <c r="G44" s="106">
        <v>26</v>
      </c>
      <c r="H44" s="106">
        <v>26</v>
      </c>
      <c r="I44" s="10" t="s">
        <v>44</v>
      </c>
      <c r="J44" s="14" t="s">
        <v>46</v>
      </c>
      <c r="K44" s="14">
        <v>3</v>
      </c>
      <c r="L44" s="14">
        <v>3</v>
      </c>
      <c r="M44" s="112">
        <f>4038224.29</f>
        <v>4038224.29</v>
      </c>
      <c r="N44" s="112">
        <f>4038224.29</f>
        <v>4038224.29</v>
      </c>
    </row>
    <row r="45" spans="1:14" ht="30" customHeight="1" x14ac:dyDescent="0.2">
      <c r="A45" s="101"/>
      <c r="B45" s="106"/>
      <c r="C45" s="108"/>
      <c r="D45" s="106"/>
      <c r="E45" s="106"/>
      <c r="F45" s="106"/>
      <c r="G45" s="106"/>
      <c r="H45" s="106"/>
      <c r="I45" s="10" t="s">
        <v>42</v>
      </c>
      <c r="J45" s="14" t="s">
        <v>24</v>
      </c>
      <c r="K45" s="14">
        <v>52</v>
      </c>
      <c r="L45" s="14">
        <v>52</v>
      </c>
      <c r="M45" s="112"/>
      <c r="N45" s="112"/>
    </row>
    <row r="46" spans="1:14" ht="72" customHeight="1" x14ac:dyDescent="0.2">
      <c r="A46" s="101"/>
      <c r="B46" s="106"/>
      <c r="C46" s="108"/>
      <c r="D46" s="106"/>
      <c r="E46" s="106"/>
      <c r="F46" s="106"/>
      <c r="G46" s="106"/>
      <c r="H46" s="106"/>
      <c r="I46" s="10" t="s">
        <v>43</v>
      </c>
      <c r="J46" s="14" t="s">
        <v>24</v>
      </c>
      <c r="K46" s="14">
        <v>100</v>
      </c>
      <c r="L46" s="14">
        <v>100</v>
      </c>
      <c r="M46" s="112"/>
      <c r="N46" s="112"/>
    </row>
    <row r="47" spans="1:14" ht="38.25" customHeight="1" x14ac:dyDescent="0.2">
      <c r="A47" s="101"/>
      <c r="B47" s="106" t="s">
        <v>52</v>
      </c>
      <c r="C47" s="106" t="s">
        <v>70</v>
      </c>
      <c r="D47" s="106" t="s">
        <v>49</v>
      </c>
      <c r="E47" s="10" t="s">
        <v>77</v>
      </c>
      <c r="F47" s="10" t="s">
        <v>23</v>
      </c>
      <c r="G47" s="10">
        <v>15</v>
      </c>
      <c r="H47" s="10">
        <v>15</v>
      </c>
      <c r="I47" s="10" t="s">
        <v>72</v>
      </c>
      <c r="J47" s="12" t="s">
        <v>24</v>
      </c>
      <c r="K47" s="10">
        <v>100</v>
      </c>
      <c r="L47" s="10">
        <v>100</v>
      </c>
      <c r="M47" s="112">
        <v>177061.95</v>
      </c>
      <c r="N47" s="112">
        <v>177061.95</v>
      </c>
    </row>
    <row r="48" spans="1:14" ht="17.45" customHeight="1" x14ac:dyDescent="0.2">
      <c r="A48" s="101"/>
      <c r="B48" s="106"/>
      <c r="C48" s="106"/>
      <c r="D48" s="106"/>
      <c r="E48" s="106" t="s">
        <v>73</v>
      </c>
      <c r="F48" s="106" t="s">
        <v>74</v>
      </c>
      <c r="G48" s="106">
        <v>2100</v>
      </c>
      <c r="H48" s="106">
        <v>2100</v>
      </c>
      <c r="I48" s="13" t="s">
        <v>75</v>
      </c>
      <c r="J48" s="10" t="s">
        <v>24</v>
      </c>
      <c r="K48" s="10">
        <v>100</v>
      </c>
      <c r="L48" s="10">
        <v>100</v>
      </c>
      <c r="M48" s="112"/>
      <c r="N48" s="112"/>
    </row>
    <row r="49" spans="1:14" ht="17.45" customHeight="1" x14ac:dyDescent="0.2">
      <c r="A49" s="101"/>
      <c r="B49" s="106"/>
      <c r="C49" s="106"/>
      <c r="D49" s="106"/>
      <c r="E49" s="106"/>
      <c r="F49" s="106"/>
      <c r="G49" s="106"/>
      <c r="H49" s="106"/>
      <c r="I49" s="13" t="s">
        <v>28</v>
      </c>
      <c r="J49" s="10" t="s">
        <v>24</v>
      </c>
      <c r="K49" s="10">
        <v>100</v>
      </c>
      <c r="L49" s="10">
        <v>100</v>
      </c>
      <c r="M49" s="112"/>
      <c r="N49" s="112"/>
    </row>
    <row r="50" spans="1:14" ht="76.5" x14ac:dyDescent="0.2">
      <c r="A50" s="101"/>
      <c r="B50" s="106"/>
      <c r="C50" s="106"/>
      <c r="D50" s="106"/>
      <c r="E50" s="106"/>
      <c r="F50" s="106"/>
      <c r="G50" s="106"/>
      <c r="H50" s="106"/>
      <c r="I50" s="13" t="s">
        <v>78</v>
      </c>
      <c r="J50" s="10" t="s">
        <v>24</v>
      </c>
      <c r="K50" s="10">
        <v>100</v>
      </c>
      <c r="L50" s="10">
        <v>100</v>
      </c>
      <c r="M50" s="112"/>
      <c r="N50" s="112"/>
    </row>
    <row r="51" spans="1:14" ht="38.25" x14ac:dyDescent="0.2">
      <c r="A51" s="101"/>
      <c r="B51" s="106"/>
      <c r="C51" s="106"/>
      <c r="D51" s="106"/>
      <c r="E51" s="106"/>
      <c r="F51" s="106"/>
      <c r="G51" s="106"/>
      <c r="H51" s="106"/>
      <c r="I51" s="13" t="s">
        <v>29</v>
      </c>
      <c r="J51" s="10" t="s">
        <v>24</v>
      </c>
      <c r="K51" s="10">
        <v>100</v>
      </c>
      <c r="L51" s="10">
        <v>100</v>
      </c>
      <c r="M51" s="112"/>
      <c r="N51" s="112"/>
    </row>
    <row r="52" spans="1:14" ht="41.45" customHeight="1" x14ac:dyDescent="0.2">
      <c r="A52" s="101"/>
      <c r="B52" s="106"/>
      <c r="C52" s="107" t="s">
        <v>79</v>
      </c>
      <c r="D52" s="106"/>
      <c r="E52" s="107" t="s">
        <v>80</v>
      </c>
      <c r="F52" s="107" t="s">
        <v>23</v>
      </c>
      <c r="G52" s="107">
        <v>74</v>
      </c>
      <c r="H52" s="107">
        <v>74</v>
      </c>
      <c r="I52" s="10" t="s">
        <v>44</v>
      </c>
      <c r="J52" s="14" t="s">
        <v>46</v>
      </c>
      <c r="K52" s="14">
        <v>18</v>
      </c>
      <c r="L52" s="14">
        <v>18</v>
      </c>
      <c r="M52" s="115">
        <f>7351137.84</f>
        <v>7351137.8399999999</v>
      </c>
      <c r="N52" s="115">
        <f>7351137.84</f>
        <v>7351137.8399999999</v>
      </c>
    </row>
    <row r="53" spans="1:14" x14ac:dyDescent="0.2">
      <c r="A53" s="101"/>
      <c r="B53" s="106"/>
      <c r="C53" s="108"/>
      <c r="D53" s="106"/>
      <c r="E53" s="108"/>
      <c r="F53" s="108"/>
      <c r="G53" s="108"/>
      <c r="H53" s="108"/>
      <c r="I53" s="10" t="s">
        <v>42</v>
      </c>
      <c r="J53" s="14" t="s">
        <v>24</v>
      </c>
      <c r="K53" s="14">
        <v>63</v>
      </c>
      <c r="L53" s="14">
        <v>63</v>
      </c>
      <c r="M53" s="109"/>
      <c r="N53" s="109"/>
    </row>
    <row r="54" spans="1:14" ht="69" customHeight="1" x14ac:dyDescent="0.2">
      <c r="A54" s="101"/>
      <c r="B54" s="106"/>
      <c r="C54" s="111"/>
      <c r="D54" s="106"/>
      <c r="E54" s="111"/>
      <c r="F54" s="111"/>
      <c r="G54" s="111"/>
      <c r="H54" s="111"/>
      <c r="I54" s="10" t="s">
        <v>43</v>
      </c>
      <c r="J54" s="14" t="s">
        <v>24</v>
      </c>
      <c r="K54" s="14">
        <v>100</v>
      </c>
      <c r="L54" s="14">
        <v>100</v>
      </c>
      <c r="M54" s="110"/>
      <c r="N54" s="110"/>
    </row>
    <row r="55" spans="1:14" s="7" customFormat="1" ht="55.15" customHeight="1" x14ac:dyDescent="0.2">
      <c r="A55" s="101"/>
      <c r="B55" s="107" t="s">
        <v>53</v>
      </c>
      <c r="C55" s="107" t="s">
        <v>70</v>
      </c>
      <c r="D55" s="107" t="s">
        <v>49</v>
      </c>
      <c r="E55" s="10" t="s">
        <v>71</v>
      </c>
      <c r="F55" s="10" t="s">
        <v>23</v>
      </c>
      <c r="G55" s="10">
        <v>3</v>
      </c>
      <c r="H55" s="10">
        <v>3</v>
      </c>
      <c r="I55" s="10" t="s">
        <v>72</v>
      </c>
      <c r="J55" s="12" t="s">
        <v>24</v>
      </c>
      <c r="K55" s="10">
        <v>100</v>
      </c>
      <c r="L55" s="10">
        <v>100</v>
      </c>
      <c r="M55" s="112">
        <f>1060470.64</f>
        <v>1060470.6399999999</v>
      </c>
      <c r="N55" s="112">
        <f>1060470.64</f>
        <v>1060470.6399999999</v>
      </c>
    </row>
    <row r="56" spans="1:14" s="7" customFormat="1" ht="31.9" customHeight="1" x14ac:dyDescent="0.2">
      <c r="A56" s="101"/>
      <c r="B56" s="108"/>
      <c r="C56" s="108"/>
      <c r="D56" s="108"/>
      <c r="E56" s="107" t="s">
        <v>73</v>
      </c>
      <c r="F56" s="107" t="s">
        <v>74</v>
      </c>
      <c r="G56" s="107">
        <v>464</v>
      </c>
      <c r="H56" s="107">
        <v>464</v>
      </c>
      <c r="I56" s="13" t="s">
        <v>75</v>
      </c>
      <c r="J56" s="10" t="s">
        <v>24</v>
      </c>
      <c r="K56" s="10">
        <v>100</v>
      </c>
      <c r="L56" s="10">
        <v>100</v>
      </c>
      <c r="M56" s="112"/>
      <c r="N56" s="112"/>
    </row>
    <row r="57" spans="1:14" s="7" customFormat="1" ht="24" customHeight="1" x14ac:dyDescent="0.2">
      <c r="A57" s="101"/>
      <c r="B57" s="108"/>
      <c r="C57" s="108"/>
      <c r="D57" s="108"/>
      <c r="E57" s="111"/>
      <c r="F57" s="111"/>
      <c r="G57" s="111"/>
      <c r="H57" s="111"/>
      <c r="I57" s="13" t="s">
        <v>28</v>
      </c>
      <c r="J57" s="10" t="s">
        <v>24</v>
      </c>
      <c r="K57" s="10" t="s">
        <v>76</v>
      </c>
      <c r="L57" s="10" t="s">
        <v>76</v>
      </c>
      <c r="M57" s="112"/>
      <c r="N57" s="112"/>
    </row>
    <row r="58" spans="1:14" s="7" customFormat="1" ht="76.5" x14ac:dyDescent="0.2">
      <c r="A58" s="101"/>
      <c r="B58" s="108"/>
      <c r="C58" s="108"/>
      <c r="D58" s="108"/>
      <c r="E58" s="10" t="s">
        <v>77</v>
      </c>
      <c r="F58" s="10" t="s">
        <v>23</v>
      </c>
      <c r="G58" s="10">
        <v>13</v>
      </c>
      <c r="H58" s="10">
        <v>13</v>
      </c>
      <c r="I58" s="13" t="s">
        <v>78</v>
      </c>
      <c r="J58" s="10" t="s">
        <v>24</v>
      </c>
      <c r="K58" s="10">
        <v>90</v>
      </c>
      <c r="L58" s="10">
        <v>90</v>
      </c>
      <c r="M58" s="112"/>
      <c r="N58" s="112"/>
    </row>
    <row r="59" spans="1:14" s="7" customFormat="1" ht="56.45" customHeight="1" x14ac:dyDescent="0.2">
      <c r="A59" s="101"/>
      <c r="B59" s="108"/>
      <c r="C59" s="108"/>
      <c r="D59" s="108"/>
      <c r="E59" s="27" t="s">
        <v>73</v>
      </c>
      <c r="F59" s="27" t="s">
        <v>74</v>
      </c>
      <c r="G59" s="27">
        <v>2322</v>
      </c>
      <c r="H59" s="27">
        <v>2322</v>
      </c>
      <c r="I59" s="13" t="s">
        <v>29</v>
      </c>
      <c r="J59" s="10" t="s">
        <v>24</v>
      </c>
      <c r="K59" s="10">
        <v>90</v>
      </c>
      <c r="L59" s="10">
        <v>90</v>
      </c>
      <c r="M59" s="112"/>
      <c r="N59" s="112"/>
    </row>
    <row r="60" spans="1:14" s="7" customFormat="1" ht="13.9" hidden="1" customHeight="1" x14ac:dyDescent="0.2">
      <c r="A60" s="101"/>
      <c r="B60" s="108"/>
      <c r="C60" s="30"/>
      <c r="D60" s="108"/>
      <c r="E60" s="30"/>
      <c r="F60" s="30"/>
      <c r="G60" s="30"/>
      <c r="H60" s="30"/>
      <c r="I60" s="15" t="s">
        <v>50</v>
      </c>
      <c r="J60" s="10" t="s">
        <v>24</v>
      </c>
      <c r="K60" s="10">
        <v>0</v>
      </c>
      <c r="L60" s="10">
        <f>K60</f>
        <v>0</v>
      </c>
      <c r="M60" s="32"/>
      <c r="N60" s="32"/>
    </row>
    <row r="61" spans="1:14" s="7" customFormat="1" ht="31.9" customHeight="1" x14ac:dyDescent="0.2">
      <c r="A61" s="101"/>
      <c r="B61" s="108"/>
      <c r="C61" s="107" t="s">
        <v>79</v>
      </c>
      <c r="D61" s="108"/>
      <c r="E61" s="106" t="s">
        <v>80</v>
      </c>
      <c r="F61" s="106" t="s">
        <v>23</v>
      </c>
      <c r="G61" s="106">
        <v>100</v>
      </c>
      <c r="H61" s="106">
        <v>100</v>
      </c>
      <c r="I61" s="10" t="s">
        <v>44</v>
      </c>
      <c r="J61" s="14" t="s">
        <v>46</v>
      </c>
      <c r="K61" s="33">
        <v>24</v>
      </c>
      <c r="L61" s="33">
        <v>24</v>
      </c>
      <c r="M61" s="109">
        <f>10102768.39</f>
        <v>10102768.390000001</v>
      </c>
      <c r="N61" s="109">
        <f>10102768.39</f>
        <v>10102768.390000001</v>
      </c>
    </row>
    <row r="62" spans="1:14" s="7" customFormat="1" ht="24" customHeight="1" x14ac:dyDescent="0.2">
      <c r="A62" s="101"/>
      <c r="B62" s="108"/>
      <c r="C62" s="108"/>
      <c r="D62" s="108"/>
      <c r="E62" s="106"/>
      <c r="F62" s="106"/>
      <c r="G62" s="106"/>
      <c r="H62" s="106"/>
      <c r="I62" s="10" t="s">
        <v>42</v>
      </c>
      <c r="J62" s="14" t="s">
        <v>24</v>
      </c>
      <c r="K62" s="14">
        <v>50</v>
      </c>
      <c r="L62" s="14">
        <v>50</v>
      </c>
      <c r="M62" s="109"/>
      <c r="N62" s="109"/>
    </row>
    <row r="63" spans="1:14" s="7" customFormat="1" ht="56.45" customHeight="1" x14ac:dyDescent="0.2">
      <c r="A63" s="101"/>
      <c r="B63" s="108"/>
      <c r="C63" s="111"/>
      <c r="D63" s="108"/>
      <c r="E63" s="106"/>
      <c r="F63" s="106"/>
      <c r="G63" s="106"/>
      <c r="H63" s="106"/>
      <c r="I63" s="10" t="s">
        <v>43</v>
      </c>
      <c r="J63" s="14" t="s">
        <v>24</v>
      </c>
      <c r="K63" s="14">
        <v>100</v>
      </c>
      <c r="L63" s="14">
        <v>100</v>
      </c>
      <c r="M63" s="110"/>
      <c r="N63" s="110"/>
    </row>
    <row r="64" spans="1:14" s="4" customFormat="1" ht="45.6" customHeight="1" x14ac:dyDescent="0.25">
      <c r="A64" s="101"/>
      <c r="B64" s="107" t="s">
        <v>54</v>
      </c>
      <c r="C64" s="107" t="s">
        <v>48</v>
      </c>
      <c r="D64" s="107" t="s">
        <v>49</v>
      </c>
      <c r="E64" s="106" t="s">
        <v>80</v>
      </c>
      <c r="F64" s="106" t="s">
        <v>41</v>
      </c>
      <c r="G64" s="113">
        <v>72</v>
      </c>
      <c r="H64" s="113">
        <v>72</v>
      </c>
      <c r="I64" s="10" t="s">
        <v>44</v>
      </c>
      <c r="J64" s="14" t="s">
        <v>46</v>
      </c>
      <c r="K64" s="14">
        <v>11</v>
      </c>
      <c r="L64" s="14">
        <v>11</v>
      </c>
      <c r="M64" s="94">
        <v>5808417.9100000001</v>
      </c>
      <c r="N64" s="94">
        <v>5808417.9100000001</v>
      </c>
    </row>
    <row r="65" spans="1:14" s="4" customFormat="1" ht="16.899999999999999" customHeight="1" x14ac:dyDescent="0.25">
      <c r="A65" s="101"/>
      <c r="B65" s="108"/>
      <c r="C65" s="108"/>
      <c r="D65" s="108"/>
      <c r="E65" s="106"/>
      <c r="F65" s="106"/>
      <c r="G65" s="114"/>
      <c r="H65" s="114"/>
      <c r="I65" s="10" t="s">
        <v>42</v>
      </c>
      <c r="J65" s="14" t="s">
        <v>24</v>
      </c>
      <c r="K65" s="14">
        <v>42</v>
      </c>
      <c r="L65" s="14">
        <v>42</v>
      </c>
      <c r="M65" s="95"/>
      <c r="N65" s="95"/>
    </row>
    <row r="66" spans="1:14" s="4" customFormat="1" ht="78.599999999999994" customHeight="1" x14ac:dyDescent="0.25">
      <c r="A66" s="101"/>
      <c r="B66" s="108"/>
      <c r="C66" s="108"/>
      <c r="D66" s="108"/>
      <c r="E66" s="106"/>
      <c r="F66" s="106"/>
      <c r="G66" s="114"/>
      <c r="H66" s="114"/>
      <c r="I66" s="10" t="s">
        <v>43</v>
      </c>
      <c r="J66" s="14" t="s">
        <v>24</v>
      </c>
      <c r="K66" s="14">
        <v>100</v>
      </c>
      <c r="L66" s="14">
        <v>100</v>
      </c>
      <c r="M66" s="95"/>
      <c r="N66" s="95"/>
    </row>
    <row r="67" spans="1:14" ht="67.5" customHeight="1" x14ac:dyDescent="0.2">
      <c r="A67" s="101"/>
      <c r="B67" s="103" t="s">
        <v>81</v>
      </c>
      <c r="C67" s="103" t="s">
        <v>82</v>
      </c>
      <c r="D67" s="103" t="s">
        <v>8</v>
      </c>
      <c r="E67" s="15" t="s">
        <v>83</v>
      </c>
      <c r="F67" s="15" t="s">
        <v>41</v>
      </c>
      <c r="G67" s="16">
        <v>235</v>
      </c>
      <c r="H67" s="16">
        <v>235</v>
      </c>
      <c r="I67" s="15" t="s">
        <v>84</v>
      </c>
      <c r="J67" s="16" t="s">
        <v>20</v>
      </c>
      <c r="K67" s="16">
        <v>1</v>
      </c>
      <c r="L67" s="16">
        <v>1</v>
      </c>
      <c r="M67" s="97">
        <v>3421052</v>
      </c>
      <c r="N67" s="97">
        <v>3421052</v>
      </c>
    </row>
    <row r="68" spans="1:14" ht="85.15" customHeight="1" x14ac:dyDescent="0.2">
      <c r="A68" s="101"/>
      <c r="B68" s="104"/>
      <c r="C68" s="104"/>
      <c r="D68" s="104"/>
      <c r="E68" s="23" t="s">
        <v>85</v>
      </c>
      <c r="F68" s="23" t="s">
        <v>86</v>
      </c>
      <c r="G68" s="25">
        <v>204000</v>
      </c>
      <c r="H68" s="25">
        <v>204000</v>
      </c>
      <c r="I68" s="15" t="s">
        <v>55</v>
      </c>
      <c r="J68" s="16" t="s">
        <v>20</v>
      </c>
      <c r="K68" s="16">
        <v>46</v>
      </c>
      <c r="L68" s="16">
        <v>46</v>
      </c>
      <c r="M68" s="98"/>
      <c r="N68" s="98"/>
    </row>
    <row r="69" spans="1:14" ht="52.9" customHeight="1" x14ac:dyDescent="0.2">
      <c r="A69" s="101"/>
      <c r="B69" s="103" t="s">
        <v>87</v>
      </c>
      <c r="C69" s="103" t="s">
        <v>82</v>
      </c>
      <c r="D69" s="103" t="s">
        <v>8</v>
      </c>
      <c r="E69" s="15" t="s">
        <v>83</v>
      </c>
      <c r="F69" s="15" t="s">
        <v>41</v>
      </c>
      <c r="G69" s="15">
        <v>344</v>
      </c>
      <c r="H69" s="15">
        <v>344</v>
      </c>
      <c r="I69" s="15" t="s">
        <v>88</v>
      </c>
      <c r="J69" s="16" t="s">
        <v>20</v>
      </c>
      <c r="K69" s="15">
        <v>70</v>
      </c>
      <c r="L69" s="15">
        <v>70</v>
      </c>
      <c r="M69" s="97">
        <v>4186070</v>
      </c>
      <c r="N69" s="97">
        <v>4186070</v>
      </c>
    </row>
    <row r="70" spans="1:14" ht="63.6" customHeight="1" x14ac:dyDescent="0.2">
      <c r="A70" s="101"/>
      <c r="B70" s="105"/>
      <c r="C70" s="105"/>
      <c r="D70" s="105"/>
      <c r="E70" s="23" t="s">
        <v>85</v>
      </c>
      <c r="F70" s="23" t="s">
        <v>86</v>
      </c>
      <c r="G70" s="24">
        <v>39800</v>
      </c>
      <c r="H70" s="24">
        <v>39800</v>
      </c>
      <c r="I70" s="15" t="s">
        <v>56</v>
      </c>
      <c r="J70" s="16" t="s">
        <v>20</v>
      </c>
      <c r="K70" s="15">
        <v>25</v>
      </c>
      <c r="L70" s="15">
        <v>25</v>
      </c>
      <c r="M70" s="99"/>
      <c r="N70" s="99"/>
    </row>
    <row r="71" spans="1:14" ht="118.9" customHeight="1" x14ac:dyDescent="0.2">
      <c r="A71" s="101"/>
      <c r="B71" s="106" t="s">
        <v>57</v>
      </c>
      <c r="C71" s="106" t="s">
        <v>95</v>
      </c>
      <c r="D71" s="106" t="s">
        <v>96</v>
      </c>
      <c r="E71" s="10" t="s">
        <v>89</v>
      </c>
      <c r="F71" s="17" t="s">
        <v>24</v>
      </c>
      <c r="G71" s="28">
        <v>28.7</v>
      </c>
      <c r="H71" s="28">
        <v>28.7</v>
      </c>
      <c r="I71" s="18" t="s">
        <v>90</v>
      </c>
      <c r="J71" s="28" t="s">
        <v>24</v>
      </c>
      <c r="K71" s="28">
        <v>100</v>
      </c>
      <c r="L71" s="28">
        <v>100</v>
      </c>
      <c r="M71" s="94">
        <v>6618708</v>
      </c>
      <c r="N71" s="94">
        <v>6618708</v>
      </c>
    </row>
    <row r="72" spans="1:14" ht="76.5" x14ac:dyDescent="0.2">
      <c r="A72" s="101"/>
      <c r="B72" s="106"/>
      <c r="C72" s="106"/>
      <c r="D72" s="106"/>
      <c r="E72" s="10" t="s">
        <v>97</v>
      </c>
      <c r="F72" s="10" t="s">
        <v>98</v>
      </c>
      <c r="G72" s="28">
        <v>28.7</v>
      </c>
      <c r="H72" s="28">
        <v>28.7</v>
      </c>
      <c r="I72" s="18" t="s">
        <v>91</v>
      </c>
      <c r="J72" s="28" t="s">
        <v>24</v>
      </c>
      <c r="K72" s="28">
        <v>100</v>
      </c>
      <c r="L72" s="28">
        <v>100</v>
      </c>
      <c r="M72" s="95"/>
      <c r="N72" s="95"/>
    </row>
    <row r="73" spans="1:14" ht="89.25" x14ac:dyDescent="0.2">
      <c r="A73" s="101"/>
      <c r="B73" s="106"/>
      <c r="C73" s="106"/>
      <c r="D73" s="106"/>
      <c r="E73" s="10" t="s">
        <v>99</v>
      </c>
      <c r="F73" s="10" t="s">
        <v>100</v>
      </c>
      <c r="G73" s="28">
        <v>15</v>
      </c>
      <c r="H73" s="28">
        <v>15</v>
      </c>
      <c r="I73" s="18" t="s">
        <v>92</v>
      </c>
      <c r="J73" s="28" t="s">
        <v>24</v>
      </c>
      <c r="K73" s="28">
        <v>100</v>
      </c>
      <c r="L73" s="28">
        <v>100</v>
      </c>
      <c r="M73" s="95"/>
      <c r="N73" s="95"/>
    </row>
    <row r="74" spans="1:14" ht="89.25" x14ac:dyDescent="0.2">
      <c r="A74" s="102"/>
      <c r="B74" s="106"/>
      <c r="C74" s="106"/>
      <c r="D74" s="106"/>
      <c r="E74" s="10" t="s">
        <v>101</v>
      </c>
      <c r="F74" s="10" t="s">
        <v>102</v>
      </c>
      <c r="G74" s="28">
        <v>15</v>
      </c>
      <c r="H74" s="28">
        <v>15</v>
      </c>
      <c r="I74" s="18" t="s">
        <v>93</v>
      </c>
      <c r="J74" s="28" t="s">
        <v>94</v>
      </c>
      <c r="K74" s="28">
        <v>15</v>
      </c>
      <c r="L74" s="28">
        <v>15</v>
      </c>
      <c r="M74" s="96"/>
      <c r="N74" s="96"/>
    </row>
    <row r="78" spans="1:14" ht="42" customHeight="1" x14ac:dyDescent="0.2">
      <c r="B78" s="117" t="s">
        <v>58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9" t="s">
        <v>59</v>
      </c>
    </row>
  </sheetData>
  <mergeCells count="139">
    <mergeCell ref="K5:K6"/>
    <mergeCell ref="L5:L6"/>
    <mergeCell ref="A7:A11"/>
    <mergeCell ref="B9:B11"/>
    <mergeCell ref="G5:G6"/>
    <mergeCell ref="H5:H6"/>
    <mergeCell ref="I5:I6"/>
    <mergeCell ref="J5:J6"/>
    <mergeCell ref="A3:N3"/>
    <mergeCell ref="A4:A6"/>
    <mergeCell ref="B4:B6"/>
    <mergeCell ref="C4:C6"/>
    <mergeCell ref="D4:D6"/>
    <mergeCell ref="E4:H4"/>
    <mergeCell ref="I4:L4"/>
    <mergeCell ref="M4:N4"/>
    <mergeCell ref="E5:E6"/>
    <mergeCell ref="F5:F6"/>
    <mergeCell ref="B41:B43"/>
    <mergeCell ref="C41:C43"/>
    <mergeCell ref="D41:D43"/>
    <mergeCell ref="E41:E43"/>
    <mergeCell ref="B35:B37"/>
    <mergeCell ref="C35:C37"/>
    <mergeCell ref="D35:D37"/>
    <mergeCell ref="E35:E37"/>
    <mergeCell ref="E13:E14"/>
    <mergeCell ref="E18:E19"/>
    <mergeCell ref="B17:B21"/>
    <mergeCell ref="C17:C21"/>
    <mergeCell ref="D17:D21"/>
    <mergeCell ref="B12:B16"/>
    <mergeCell ref="B22:B34"/>
    <mergeCell ref="C22:C34"/>
    <mergeCell ref="D22:D34"/>
    <mergeCell ref="C12:C16"/>
    <mergeCell ref="D12:D16"/>
    <mergeCell ref="N12:N16"/>
    <mergeCell ref="F13:F14"/>
    <mergeCell ref="G13:G14"/>
    <mergeCell ref="H13:H14"/>
    <mergeCell ref="M12:M16"/>
    <mergeCell ref="N17:N21"/>
    <mergeCell ref="N22:N34"/>
    <mergeCell ref="B38:B40"/>
    <mergeCell ref="C38:C40"/>
    <mergeCell ref="D38:D40"/>
    <mergeCell ref="E38:E40"/>
    <mergeCell ref="M38:M40"/>
    <mergeCell ref="F35:F37"/>
    <mergeCell ref="G35:G37"/>
    <mergeCell ref="H35:H37"/>
    <mergeCell ref="M35:M37"/>
    <mergeCell ref="M22:M34"/>
    <mergeCell ref="F18:F19"/>
    <mergeCell ref="G18:G19"/>
    <mergeCell ref="H18:H19"/>
    <mergeCell ref="M17:M21"/>
    <mergeCell ref="N38:N40"/>
    <mergeCell ref="E23:E24"/>
    <mergeCell ref="F23:F24"/>
    <mergeCell ref="G23:G24"/>
    <mergeCell ref="H23:H24"/>
    <mergeCell ref="F38:F40"/>
    <mergeCell ref="G38:G40"/>
    <mergeCell ref="H38:H40"/>
    <mergeCell ref="N35:N37"/>
    <mergeCell ref="B78:L78"/>
    <mergeCell ref="B44:B46"/>
    <mergeCell ref="C44:C46"/>
    <mergeCell ref="D44:D46"/>
    <mergeCell ref="E44:E46"/>
    <mergeCell ref="G52:G54"/>
    <mergeCell ref="H64:H66"/>
    <mergeCell ref="C52:C54"/>
    <mergeCell ref="E52:E54"/>
    <mergeCell ref="B47:B54"/>
    <mergeCell ref="C47:C51"/>
    <mergeCell ref="F44:F46"/>
    <mergeCell ref="G44:G46"/>
    <mergeCell ref="F52:F54"/>
    <mergeCell ref="D47:D54"/>
    <mergeCell ref="E48:E51"/>
    <mergeCell ref="F48:F51"/>
    <mergeCell ref="H48:H51"/>
    <mergeCell ref="G48:G51"/>
    <mergeCell ref="M52:M54"/>
    <mergeCell ref="N52:N54"/>
    <mergeCell ref="M47:M51"/>
    <mergeCell ref="H44:H46"/>
    <mergeCell ref="H52:H54"/>
    <mergeCell ref="N41:N43"/>
    <mergeCell ref="C55:C59"/>
    <mergeCell ref="F56:F57"/>
    <mergeCell ref="G56:G57"/>
    <mergeCell ref="H56:H57"/>
    <mergeCell ref="M41:M43"/>
    <mergeCell ref="N55:N59"/>
    <mergeCell ref="E56:E57"/>
    <mergeCell ref="M44:M46"/>
    <mergeCell ref="N44:N46"/>
    <mergeCell ref="H41:H43"/>
    <mergeCell ref="F41:F43"/>
    <mergeCell ref="G41:G43"/>
    <mergeCell ref="N47:N51"/>
    <mergeCell ref="C61:C63"/>
    <mergeCell ref="E61:E63"/>
    <mergeCell ref="F61:F63"/>
    <mergeCell ref="G61:G63"/>
    <mergeCell ref="N64:N66"/>
    <mergeCell ref="D55:D63"/>
    <mergeCell ref="M55:M59"/>
    <mergeCell ref="M69:M70"/>
    <mergeCell ref="G64:G66"/>
    <mergeCell ref="D69:D70"/>
    <mergeCell ref="N71:N74"/>
    <mergeCell ref="M67:M68"/>
    <mergeCell ref="N67:N68"/>
    <mergeCell ref="N69:N70"/>
    <mergeCell ref="M71:M74"/>
    <mergeCell ref="M64:M66"/>
    <mergeCell ref="A12:A74"/>
    <mergeCell ref="B67:B68"/>
    <mergeCell ref="C67:C68"/>
    <mergeCell ref="D67:D68"/>
    <mergeCell ref="B69:B70"/>
    <mergeCell ref="B71:B74"/>
    <mergeCell ref="C71:C74"/>
    <mergeCell ref="D71:D74"/>
    <mergeCell ref="C69:C70"/>
    <mergeCell ref="B64:B66"/>
    <mergeCell ref="H61:H63"/>
    <mergeCell ref="M61:M63"/>
    <mergeCell ref="B55:B63"/>
    <mergeCell ref="C64:C66"/>
    <mergeCell ref="D64:D66"/>
    <mergeCell ref="E64:E66"/>
    <mergeCell ref="F64:F66"/>
    <mergeCell ref="N61:N63"/>
  </mergeCells>
  <phoneticPr fontId="17" type="noConversion"/>
  <pageMargins left="0.31496062992125984" right="0.31496062992125984" top="0.55118110236220474" bottom="0.35433070866141736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zoomScale="80" zoomScaleNormal="80" workbookViewId="0">
      <selection activeCell="C70" sqref="C70:C71"/>
    </sheetView>
  </sheetViews>
  <sheetFormatPr defaultRowHeight="12.75" x14ac:dyDescent="0.2"/>
  <cols>
    <col min="1" max="1" width="4.85546875" style="9" customWidth="1"/>
    <col min="2" max="2" width="15.140625" style="9" customWidth="1"/>
    <col min="3" max="3" width="18.28515625" style="9" customWidth="1"/>
    <col min="4" max="4" width="4.42578125" style="7" customWidth="1"/>
    <col min="5" max="5" width="13.5703125" style="9" customWidth="1"/>
    <col min="6" max="6" width="6.85546875" style="9" customWidth="1"/>
    <col min="7" max="8" width="8.7109375" style="9" customWidth="1"/>
    <col min="9" max="9" width="34.42578125" style="1" customWidth="1"/>
    <col min="10" max="10" width="5.85546875" style="9" customWidth="1"/>
    <col min="11" max="12" width="9.140625" style="9"/>
    <col min="13" max="13" width="14.5703125" style="9" customWidth="1"/>
    <col min="14" max="14" width="14.42578125" style="9" customWidth="1"/>
    <col min="15" max="16384" width="9.140625" style="9"/>
  </cols>
  <sheetData>
    <row r="1" spans="1:19" s="1" customFormat="1" ht="27.75" customHeight="1" x14ac:dyDescent="0.25">
      <c r="A1" s="130" t="s">
        <v>109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9" s="1" customFormat="1" ht="42.75" customHeight="1" x14ac:dyDescent="0.25">
      <c r="A2" s="120" t="s">
        <v>0</v>
      </c>
      <c r="B2" s="120" t="s">
        <v>1</v>
      </c>
      <c r="C2" s="120" t="s">
        <v>2</v>
      </c>
      <c r="D2" s="120" t="s">
        <v>3</v>
      </c>
      <c r="E2" s="120" t="s">
        <v>110</v>
      </c>
      <c r="F2" s="120"/>
      <c r="G2" s="120"/>
      <c r="H2" s="120"/>
      <c r="I2" s="120" t="s">
        <v>112</v>
      </c>
      <c r="J2" s="120"/>
      <c r="K2" s="120"/>
      <c r="L2" s="120"/>
      <c r="M2" s="120" t="s">
        <v>4</v>
      </c>
      <c r="N2" s="120"/>
    </row>
    <row r="3" spans="1:19" s="1" customFormat="1" ht="78.75" x14ac:dyDescent="0.25">
      <c r="A3" s="120"/>
      <c r="B3" s="120"/>
      <c r="C3" s="120"/>
      <c r="D3" s="120"/>
      <c r="E3" s="131" t="s">
        <v>5</v>
      </c>
      <c r="F3" s="131" t="s">
        <v>6</v>
      </c>
      <c r="G3" s="131" t="s">
        <v>111</v>
      </c>
      <c r="H3" s="131" t="s">
        <v>113</v>
      </c>
      <c r="I3" s="131" t="s">
        <v>5</v>
      </c>
      <c r="J3" s="131" t="s">
        <v>6</v>
      </c>
      <c r="K3" s="131" t="s">
        <v>111</v>
      </c>
      <c r="L3" s="131" t="s">
        <v>113</v>
      </c>
      <c r="M3" s="49" t="s">
        <v>114</v>
      </c>
      <c r="N3" s="49" t="s">
        <v>7</v>
      </c>
    </row>
    <row r="4" spans="1:19" s="1" customFormat="1" ht="48.75" customHeight="1" x14ac:dyDescent="0.25">
      <c r="A4" s="120"/>
      <c r="B4" s="120"/>
      <c r="C4" s="120"/>
      <c r="D4" s="120"/>
      <c r="E4" s="131"/>
      <c r="F4" s="131"/>
      <c r="G4" s="131"/>
      <c r="H4" s="131"/>
      <c r="I4" s="131"/>
      <c r="J4" s="131"/>
      <c r="K4" s="131"/>
      <c r="L4" s="131"/>
      <c r="M4" s="39">
        <f>SUM(M5:M81)</f>
        <v>135678781.66999999</v>
      </c>
      <c r="N4" s="39">
        <f>SUM(N5:N81)</f>
        <v>135678781.66999999</v>
      </c>
    </row>
    <row r="5" spans="1:19" s="22" customFormat="1" ht="147.75" customHeight="1" x14ac:dyDescent="0.25">
      <c r="A5" s="44">
        <v>851</v>
      </c>
      <c r="B5" s="34" t="s">
        <v>69</v>
      </c>
      <c r="C5" s="40" t="s">
        <v>67</v>
      </c>
      <c r="D5" s="40" t="s">
        <v>8</v>
      </c>
      <c r="E5" s="41" t="s">
        <v>9</v>
      </c>
      <c r="F5" s="41" t="s">
        <v>10</v>
      </c>
      <c r="G5" s="41">
        <v>5287</v>
      </c>
      <c r="H5" s="41">
        <v>5287</v>
      </c>
      <c r="I5" s="41" t="s">
        <v>68</v>
      </c>
      <c r="J5" s="41" t="s">
        <v>11</v>
      </c>
      <c r="K5" s="41">
        <v>15</v>
      </c>
      <c r="L5" s="41">
        <v>15</v>
      </c>
      <c r="M5" s="42">
        <v>2166131.67</v>
      </c>
      <c r="N5" s="42">
        <v>2166131.67</v>
      </c>
    </row>
    <row r="6" spans="1:19" s="35" customFormat="1" ht="56.25" customHeight="1" x14ac:dyDescent="0.2">
      <c r="A6" s="120">
        <v>851</v>
      </c>
      <c r="B6" s="120" t="s">
        <v>12</v>
      </c>
      <c r="C6" s="120" t="s">
        <v>13</v>
      </c>
      <c r="D6" s="120" t="s">
        <v>8</v>
      </c>
      <c r="E6" s="15" t="s">
        <v>115</v>
      </c>
      <c r="F6" s="15" t="s">
        <v>25</v>
      </c>
      <c r="G6" s="43">
        <v>131</v>
      </c>
      <c r="H6" s="15">
        <v>133</v>
      </c>
      <c r="I6" s="15" t="s">
        <v>116</v>
      </c>
      <c r="J6" s="15" t="s">
        <v>25</v>
      </c>
      <c r="K6" s="43">
        <v>0</v>
      </c>
      <c r="L6" s="15">
        <v>0</v>
      </c>
      <c r="M6" s="129">
        <v>9495428</v>
      </c>
      <c r="N6" s="129">
        <v>9495428</v>
      </c>
    </row>
    <row r="7" spans="1:19" s="37" customFormat="1" ht="77.25" hidden="1" customHeight="1" x14ac:dyDescent="0.2">
      <c r="A7" s="120"/>
      <c r="B7" s="120"/>
      <c r="C7" s="120"/>
      <c r="D7" s="120"/>
      <c r="E7" s="15"/>
      <c r="F7" s="15"/>
      <c r="G7" s="15"/>
      <c r="H7" s="15"/>
      <c r="I7" s="44"/>
      <c r="J7" s="44"/>
      <c r="K7" s="45"/>
      <c r="L7" s="44"/>
      <c r="M7" s="129"/>
      <c r="N7" s="129"/>
      <c r="O7" s="36"/>
      <c r="P7" s="36"/>
      <c r="Q7" s="36"/>
      <c r="R7" s="36"/>
      <c r="S7" s="36"/>
    </row>
    <row r="8" spans="1:19" s="37" customFormat="1" ht="77.25" hidden="1" customHeight="1" x14ac:dyDescent="0.2">
      <c r="A8" s="120"/>
      <c r="B8" s="120"/>
      <c r="C8" s="120"/>
      <c r="D8" s="120"/>
      <c r="E8" s="15"/>
      <c r="F8" s="15"/>
      <c r="G8" s="15"/>
      <c r="H8" s="15"/>
      <c r="I8" s="44"/>
      <c r="J8" s="44"/>
      <c r="K8" s="45"/>
      <c r="L8" s="44"/>
      <c r="M8" s="129"/>
      <c r="N8" s="129"/>
      <c r="O8" s="36"/>
      <c r="P8" s="36"/>
      <c r="Q8" s="36"/>
      <c r="R8" s="36"/>
      <c r="S8" s="36"/>
    </row>
    <row r="9" spans="1:19" s="37" customFormat="1" ht="52.5" hidden="1" customHeight="1" x14ac:dyDescent="0.2">
      <c r="A9" s="120"/>
      <c r="B9" s="120"/>
      <c r="C9" s="120"/>
      <c r="D9" s="120"/>
      <c r="E9" s="15"/>
      <c r="F9" s="15"/>
      <c r="G9" s="15"/>
      <c r="H9" s="15"/>
      <c r="I9" s="44"/>
      <c r="J9" s="44"/>
      <c r="K9" s="45"/>
      <c r="L9" s="44"/>
      <c r="M9" s="129"/>
      <c r="N9" s="129"/>
      <c r="O9" s="36"/>
      <c r="P9" s="36"/>
      <c r="Q9" s="36"/>
      <c r="R9" s="36"/>
      <c r="S9" s="36"/>
    </row>
    <row r="10" spans="1:19" s="38" customFormat="1" ht="58.15" hidden="1" customHeight="1" x14ac:dyDescent="0.25">
      <c r="A10" s="120"/>
      <c r="B10" s="120"/>
      <c r="C10" s="120"/>
      <c r="D10" s="120"/>
      <c r="E10" s="15"/>
      <c r="F10" s="15"/>
      <c r="G10" s="15"/>
      <c r="H10" s="15"/>
      <c r="I10" s="44"/>
      <c r="J10" s="44"/>
      <c r="K10" s="45"/>
      <c r="L10" s="44"/>
      <c r="M10" s="129"/>
      <c r="N10" s="129"/>
    </row>
    <row r="11" spans="1:19" s="38" customFormat="1" ht="31.15" hidden="1" customHeight="1" x14ac:dyDescent="0.25">
      <c r="A11" s="120"/>
      <c r="B11" s="120"/>
      <c r="C11" s="120"/>
      <c r="D11" s="120"/>
      <c r="E11" s="120"/>
      <c r="F11" s="120"/>
      <c r="G11" s="120"/>
      <c r="H11" s="120"/>
      <c r="I11" s="44"/>
      <c r="J11" s="44"/>
      <c r="K11" s="45"/>
      <c r="L11" s="44"/>
      <c r="M11" s="129"/>
      <c r="N11" s="129"/>
    </row>
    <row r="12" spans="1:19" s="38" customFormat="1" ht="30" hidden="1" customHeight="1" x14ac:dyDescent="0.25">
      <c r="A12" s="120"/>
      <c r="B12" s="120"/>
      <c r="C12" s="120"/>
      <c r="D12" s="120"/>
      <c r="E12" s="120"/>
      <c r="F12" s="120"/>
      <c r="G12" s="120"/>
      <c r="H12" s="120"/>
      <c r="I12" s="44"/>
      <c r="J12" s="44"/>
      <c r="K12" s="45"/>
      <c r="L12" s="44"/>
      <c r="M12" s="129"/>
      <c r="N12" s="129"/>
    </row>
    <row r="13" spans="1:19" s="38" customFormat="1" ht="84.6" hidden="1" customHeight="1" x14ac:dyDescent="0.25">
      <c r="A13" s="120"/>
      <c r="B13" s="120"/>
      <c r="C13" s="120"/>
      <c r="D13" s="120"/>
      <c r="E13" s="15"/>
      <c r="F13" s="15"/>
      <c r="G13" s="15"/>
      <c r="H13" s="15"/>
      <c r="I13" s="44"/>
      <c r="J13" s="44"/>
      <c r="K13" s="45"/>
      <c r="L13" s="44"/>
      <c r="M13" s="129"/>
      <c r="N13" s="129"/>
    </row>
    <row r="14" spans="1:19" s="38" customFormat="1" ht="55.5" hidden="1" customHeight="1" x14ac:dyDescent="0.25">
      <c r="A14" s="120"/>
      <c r="B14" s="120"/>
      <c r="C14" s="120"/>
      <c r="D14" s="120"/>
      <c r="E14" s="15"/>
      <c r="F14" s="15"/>
      <c r="G14" s="15"/>
      <c r="H14" s="15"/>
      <c r="I14" s="44"/>
      <c r="J14" s="44"/>
      <c r="K14" s="45"/>
      <c r="L14" s="44"/>
      <c r="M14" s="129"/>
      <c r="N14" s="129"/>
    </row>
    <row r="15" spans="1:19" s="38" customFormat="1" ht="55.5" customHeight="1" x14ac:dyDescent="0.25">
      <c r="A15" s="120"/>
      <c r="B15" s="120"/>
      <c r="C15" s="120"/>
      <c r="D15" s="120"/>
      <c r="E15" s="15" t="s">
        <v>117</v>
      </c>
      <c r="F15" s="15" t="s">
        <v>23</v>
      </c>
      <c r="G15" s="15">
        <v>1411</v>
      </c>
      <c r="H15" s="15">
        <v>1357</v>
      </c>
      <c r="I15" s="15" t="s">
        <v>116</v>
      </c>
      <c r="J15" s="15" t="s">
        <v>25</v>
      </c>
      <c r="K15" s="43">
        <v>0</v>
      </c>
      <c r="L15" s="15">
        <v>0</v>
      </c>
      <c r="M15" s="129"/>
      <c r="N15" s="129"/>
    </row>
    <row r="16" spans="1:19" s="38" customFormat="1" ht="27.75" customHeight="1" x14ac:dyDescent="0.25">
      <c r="A16" s="120"/>
      <c r="B16" s="120"/>
      <c r="C16" s="120"/>
      <c r="D16" s="120"/>
      <c r="E16" s="120" t="s">
        <v>118</v>
      </c>
      <c r="F16" s="120" t="s">
        <v>23</v>
      </c>
      <c r="G16" s="120">
        <v>235600</v>
      </c>
      <c r="H16" s="120">
        <v>263448</v>
      </c>
      <c r="I16" s="15" t="s">
        <v>119</v>
      </c>
      <c r="J16" s="15" t="s">
        <v>24</v>
      </c>
      <c r="K16" s="43">
        <v>0</v>
      </c>
      <c r="L16" s="15">
        <v>0</v>
      </c>
      <c r="M16" s="129"/>
      <c r="N16" s="129"/>
    </row>
    <row r="17" spans="1:19" s="38" customFormat="1" ht="26.25" customHeight="1" x14ac:dyDescent="0.25">
      <c r="A17" s="120"/>
      <c r="B17" s="120"/>
      <c r="C17" s="120"/>
      <c r="D17" s="120"/>
      <c r="E17" s="120"/>
      <c r="F17" s="120"/>
      <c r="G17" s="120"/>
      <c r="H17" s="120"/>
      <c r="I17" s="15" t="s">
        <v>120</v>
      </c>
      <c r="J17" s="15" t="s">
        <v>25</v>
      </c>
      <c r="K17" s="43">
        <v>10</v>
      </c>
      <c r="L17" s="15">
        <v>12</v>
      </c>
      <c r="M17" s="129"/>
      <c r="N17" s="129"/>
    </row>
    <row r="18" spans="1:19" s="38" customFormat="1" ht="28.5" customHeight="1" x14ac:dyDescent="0.25">
      <c r="A18" s="120"/>
      <c r="B18" s="120"/>
      <c r="C18" s="120"/>
      <c r="D18" s="120"/>
      <c r="E18" s="120" t="s">
        <v>121</v>
      </c>
      <c r="F18" s="120" t="s">
        <v>25</v>
      </c>
      <c r="G18" s="120">
        <v>3309</v>
      </c>
      <c r="H18" s="120">
        <v>3285</v>
      </c>
      <c r="I18" s="15" t="s">
        <v>119</v>
      </c>
      <c r="J18" s="15" t="s">
        <v>24</v>
      </c>
      <c r="K18" s="43">
        <v>0</v>
      </c>
      <c r="L18" s="15">
        <v>0</v>
      </c>
      <c r="M18" s="129"/>
      <c r="N18" s="129"/>
    </row>
    <row r="19" spans="1:19" s="38" customFormat="1" ht="30.75" customHeight="1" x14ac:dyDescent="0.25">
      <c r="A19" s="120"/>
      <c r="B19" s="120"/>
      <c r="C19" s="120"/>
      <c r="D19" s="120"/>
      <c r="E19" s="120"/>
      <c r="F19" s="120"/>
      <c r="G19" s="120"/>
      <c r="H19" s="120"/>
      <c r="I19" s="15" t="s">
        <v>120</v>
      </c>
      <c r="J19" s="15" t="s">
        <v>25</v>
      </c>
      <c r="K19" s="43">
        <v>10</v>
      </c>
      <c r="L19" s="15">
        <v>12</v>
      </c>
      <c r="M19" s="129"/>
      <c r="N19" s="129"/>
    </row>
    <row r="20" spans="1:19" ht="77.25" customHeight="1" x14ac:dyDescent="0.2">
      <c r="A20" s="120">
        <v>851</v>
      </c>
      <c r="B20" s="120" t="s">
        <v>18</v>
      </c>
      <c r="C20" s="15" t="s">
        <v>60</v>
      </c>
      <c r="D20" s="15" t="s">
        <v>8</v>
      </c>
      <c r="E20" s="15" t="s">
        <v>19</v>
      </c>
      <c r="F20" s="15" t="s">
        <v>25</v>
      </c>
      <c r="G20" s="15">
        <v>70300</v>
      </c>
      <c r="H20" s="15">
        <v>70575</v>
      </c>
      <c r="I20" s="15" t="s">
        <v>61</v>
      </c>
      <c r="J20" s="15" t="s">
        <v>25</v>
      </c>
      <c r="K20" s="15">
        <v>10</v>
      </c>
      <c r="L20" s="15">
        <v>10</v>
      </c>
      <c r="M20" s="46">
        <v>5434121.5899999999</v>
      </c>
      <c r="N20" s="46">
        <v>5434121.5899999999</v>
      </c>
      <c r="O20" s="8"/>
      <c r="P20" s="8"/>
      <c r="Q20" s="8"/>
      <c r="R20" s="8"/>
      <c r="S20" s="8"/>
    </row>
    <row r="21" spans="1:19" ht="94.5" customHeight="1" x14ac:dyDescent="0.2">
      <c r="A21" s="120"/>
      <c r="B21" s="120"/>
      <c r="C21" s="15" t="s">
        <v>62</v>
      </c>
      <c r="D21" s="15" t="s">
        <v>63</v>
      </c>
      <c r="E21" s="15" t="s">
        <v>64</v>
      </c>
      <c r="F21" s="15" t="s">
        <v>25</v>
      </c>
      <c r="G21" s="15">
        <v>2500</v>
      </c>
      <c r="H21" s="15">
        <v>2945</v>
      </c>
      <c r="I21" s="15" t="s">
        <v>21</v>
      </c>
      <c r="J21" s="15" t="s">
        <v>20</v>
      </c>
      <c r="K21" s="15">
        <v>2</v>
      </c>
      <c r="L21" s="15">
        <v>2.7</v>
      </c>
      <c r="M21" s="15">
        <v>120979.78</v>
      </c>
      <c r="N21" s="15">
        <v>120979.78</v>
      </c>
      <c r="O21" s="8"/>
      <c r="P21" s="8"/>
      <c r="Q21" s="8"/>
      <c r="R21" s="8"/>
      <c r="S21" s="8"/>
    </row>
    <row r="22" spans="1:19" ht="54" customHeight="1" x14ac:dyDescent="0.2">
      <c r="A22" s="120"/>
      <c r="B22" s="120"/>
      <c r="C22" s="15" t="s">
        <v>65</v>
      </c>
      <c r="D22" s="15" t="s">
        <v>63</v>
      </c>
      <c r="E22" s="15" t="s">
        <v>64</v>
      </c>
      <c r="F22" s="15" t="s">
        <v>25</v>
      </c>
      <c r="G22" s="15">
        <v>5700</v>
      </c>
      <c r="H22" s="15">
        <v>5700</v>
      </c>
      <c r="I22" s="15" t="s">
        <v>66</v>
      </c>
      <c r="J22" s="15" t="s">
        <v>20</v>
      </c>
      <c r="K22" s="15">
        <v>20</v>
      </c>
      <c r="L22" s="15">
        <v>20.7</v>
      </c>
      <c r="M22" s="15">
        <v>195411.63</v>
      </c>
      <c r="N22" s="15">
        <v>195411.63</v>
      </c>
      <c r="O22" s="8"/>
      <c r="P22" s="8"/>
      <c r="Q22" s="8"/>
      <c r="R22" s="8"/>
      <c r="S22" s="8"/>
    </row>
    <row r="23" spans="1:19" s="11" customFormat="1" ht="40.5" customHeight="1" x14ac:dyDescent="0.25">
      <c r="A23" s="127">
        <v>852</v>
      </c>
      <c r="B23" s="120" t="s">
        <v>22</v>
      </c>
      <c r="C23" s="120" t="s">
        <v>70</v>
      </c>
      <c r="D23" s="120" t="s">
        <v>8</v>
      </c>
      <c r="E23" s="15" t="s">
        <v>122</v>
      </c>
      <c r="F23" s="15" t="s">
        <v>23</v>
      </c>
      <c r="G23" s="15">
        <v>40</v>
      </c>
      <c r="H23" s="15">
        <v>40</v>
      </c>
      <c r="I23" s="15" t="s">
        <v>72</v>
      </c>
      <c r="J23" s="15" t="s">
        <v>24</v>
      </c>
      <c r="K23" s="15">
        <v>100</v>
      </c>
      <c r="L23" s="15">
        <v>100</v>
      </c>
      <c r="M23" s="128">
        <v>13087103</v>
      </c>
      <c r="N23" s="128">
        <v>13087103</v>
      </c>
    </row>
    <row r="24" spans="1:19" s="11" customFormat="1" ht="31.15" customHeight="1" x14ac:dyDescent="0.25">
      <c r="A24" s="127"/>
      <c r="B24" s="120"/>
      <c r="C24" s="120"/>
      <c r="D24" s="120"/>
      <c r="E24" s="120" t="s">
        <v>73</v>
      </c>
      <c r="F24" s="120" t="s">
        <v>74</v>
      </c>
      <c r="G24" s="120">
        <v>5024</v>
      </c>
      <c r="H24" s="120">
        <v>5024</v>
      </c>
      <c r="I24" s="48" t="s">
        <v>75</v>
      </c>
      <c r="J24" s="15" t="s">
        <v>24</v>
      </c>
      <c r="K24" s="15">
        <v>100</v>
      </c>
      <c r="L24" s="15">
        <v>100</v>
      </c>
      <c r="M24" s="128"/>
      <c r="N24" s="128"/>
    </row>
    <row r="25" spans="1:19" s="11" customFormat="1" ht="17.25" customHeight="1" x14ac:dyDescent="0.25">
      <c r="A25" s="127"/>
      <c r="B25" s="120"/>
      <c r="C25" s="120"/>
      <c r="D25" s="120"/>
      <c r="E25" s="120"/>
      <c r="F25" s="120"/>
      <c r="G25" s="120"/>
      <c r="H25" s="120"/>
      <c r="I25" s="48" t="s">
        <v>28</v>
      </c>
      <c r="J25" s="15" t="s">
        <v>24</v>
      </c>
      <c r="K25" s="15">
        <v>100</v>
      </c>
      <c r="L25" s="15">
        <v>100</v>
      </c>
      <c r="M25" s="128"/>
      <c r="N25" s="128"/>
    </row>
    <row r="26" spans="1:19" s="11" customFormat="1" ht="84.6" customHeight="1" x14ac:dyDescent="0.25">
      <c r="A26" s="127"/>
      <c r="B26" s="120"/>
      <c r="C26" s="120"/>
      <c r="D26" s="120"/>
      <c r="E26" s="15" t="s">
        <v>77</v>
      </c>
      <c r="F26" s="15" t="s">
        <v>23</v>
      </c>
      <c r="G26" s="15">
        <v>190</v>
      </c>
      <c r="H26" s="15">
        <v>190</v>
      </c>
      <c r="I26" s="48" t="s">
        <v>78</v>
      </c>
      <c r="J26" s="15" t="s">
        <v>24</v>
      </c>
      <c r="K26" s="15">
        <v>90</v>
      </c>
      <c r="L26" s="15">
        <v>90</v>
      </c>
      <c r="M26" s="128"/>
      <c r="N26" s="128"/>
    </row>
    <row r="27" spans="1:19" s="11" customFormat="1" ht="40.5" customHeight="1" x14ac:dyDescent="0.25">
      <c r="A27" s="127"/>
      <c r="B27" s="120"/>
      <c r="C27" s="120"/>
      <c r="D27" s="120"/>
      <c r="E27" s="15" t="s">
        <v>73</v>
      </c>
      <c r="F27" s="15" t="s">
        <v>74</v>
      </c>
      <c r="G27" s="15">
        <v>29988</v>
      </c>
      <c r="H27" s="15">
        <v>29988</v>
      </c>
      <c r="I27" s="48" t="s">
        <v>29</v>
      </c>
      <c r="J27" s="15" t="s">
        <v>24</v>
      </c>
      <c r="K27" s="15">
        <v>95</v>
      </c>
      <c r="L27" s="15">
        <v>95</v>
      </c>
      <c r="M27" s="128"/>
      <c r="N27" s="128"/>
    </row>
    <row r="28" spans="1:19" s="11" customFormat="1" ht="42" customHeight="1" x14ac:dyDescent="0.25">
      <c r="A28" s="127">
        <v>852</v>
      </c>
      <c r="B28" s="120" t="s">
        <v>26</v>
      </c>
      <c r="C28" s="120" t="s">
        <v>70</v>
      </c>
      <c r="D28" s="120" t="s">
        <v>8</v>
      </c>
      <c r="E28" s="15" t="s">
        <v>122</v>
      </c>
      <c r="F28" s="15" t="s">
        <v>23</v>
      </c>
      <c r="G28" s="15">
        <v>20</v>
      </c>
      <c r="H28" s="15">
        <v>20</v>
      </c>
      <c r="I28" s="15" t="s">
        <v>72</v>
      </c>
      <c r="J28" s="15" t="s">
        <v>24</v>
      </c>
      <c r="K28" s="15">
        <v>100</v>
      </c>
      <c r="L28" s="15">
        <v>100</v>
      </c>
      <c r="M28" s="128">
        <v>7330968</v>
      </c>
      <c r="N28" s="128">
        <v>7330968</v>
      </c>
    </row>
    <row r="29" spans="1:19" s="11" customFormat="1" ht="22.15" customHeight="1" x14ac:dyDescent="0.25">
      <c r="A29" s="127"/>
      <c r="B29" s="120"/>
      <c r="C29" s="120"/>
      <c r="D29" s="120"/>
      <c r="E29" s="120" t="s">
        <v>73</v>
      </c>
      <c r="F29" s="120" t="s">
        <v>74</v>
      </c>
      <c r="G29" s="120">
        <v>3526</v>
      </c>
      <c r="H29" s="120">
        <v>3526</v>
      </c>
      <c r="I29" s="48" t="s">
        <v>75</v>
      </c>
      <c r="J29" s="15" t="s">
        <v>24</v>
      </c>
      <c r="K29" s="15">
        <v>100</v>
      </c>
      <c r="L29" s="15">
        <v>100</v>
      </c>
      <c r="M29" s="128"/>
      <c r="N29" s="128"/>
    </row>
    <row r="30" spans="1:19" s="11" customFormat="1" ht="17.25" customHeight="1" x14ac:dyDescent="0.25">
      <c r="A30" s="127"/>
      <c r="B30" s="120"/>
      <c r="C30" s="120"/>
      <c r="D30" s="120"/>
      <c r="E30" s="120"/>
      <c r="F30" s="120"/>
      <c r="G30" s="120"/>
      <c r="H30" s="120"/>
      <c r="I30" s="48" t="s">
        <v>28</v>
      </c>
      <c r="J30" s="15" t="s">
        <v>24</v>
      </c>
      <c r="K30" s="15" t="s">
        <v>76</v>
      </c>
      <c r="L30" s="15" t="s">
        <v>76</v>
      </c>
      <c r="M30" s="128"/>
      <c r="N30" s="128"/>
    </row>
    <row r="31" spans="1:19" s="11" customFormat="1" ht="84" customHeight="1" x14ac:dyDescent="0.25">
      <c r="A31" s="127"/>
      <c r="B31" s="120"/>
      <c r="C31" s="120"/>
      <c r="D31" s="120"/>
      <c r="E31" s="15" t="s">
        <v>77</v>
      </c>
      <c r="F31" s="15" t="s">
        <v>23</v>
      </c>
      <c r="G31" s="15">
        <v>101</v>
      </c>
      <c r="H31" s="15">
        <v>101</v>
      </c>
      <c r="I31" s="48" t="s">
        <v>78</v>
      </c>
      <c r="J31" s="15" t="s">
        <v>24</v>
      </c>
      <c r="K31" s="15">
        <v>90</v>
      </c>
      <c r="L31" s="15">
        <v>90</v>
      </c>
      <c r="M31" s="128"/>
      <c r="N31" s="128"/>
    </row>
    <row r="32" spans="1:19" s="11" customFormat="1" ht="41.25" customHeight="1" x14ac:dyDescent="0.25">
      <c r="A32" s="127"/>
      <c r="B32" s="120"/>
      <c r="C32" s="120"/>
      <c r="D32" s="120"/>
      <c r="E32" s="15" t="s">
        <v>73</v>
      </c>
      <c r="F32" s="15" t="s">
        <v>74</v>
      </c>
      <c r="G32" s="15">
        <v>17808</v>
      </c>
      <c r="H32" s="15">
        <v>17808</v>
      </c>
      <c r="I32" s="48" t="s">
        <v>29</v>
      </c>
      <c r="J32" s="15" t="s">
        <v>24</v>
      </c>
      <c r="K32" s="15">
        <v>90</v>
      </c>
      <c r="L32" s="15">
        <v>90</v>
      </c>
      <c r="M32" s="128"/>
      <c r="N32" s="128"/>
    </row>
    <row r="33" spans="1:14" ht="41.25" customHeight="1" x14ac:dyDescent="0.2">
      <c r="A33" s="127">
        <v>852</v>
      </c>
      <c r="B33" s="120" t="s">
        <v>27</v>
      </c>
      <c r="C33" s="120" t="s">
        <v>70</v>
      </c>
      <c r="D33" s="120"/>
      <c r="E33" s="15" t="s">
        <v>122</v>
      </c>
      <c r="F33" s="15" t="s">
        <v>23</v>
      </c>
      <c r="G33" s="15">
        <v>24</v>
      </c>
      <c r="H33" s="15">
        <v>24</v>
      </c>
      <c r="I33" s="15" t="s">
        <v>72</v>
      </c>
      <c r="J33" s="15" t="s">
        <v>24</v>
      </c>
      <c r="K33" s="15">
        <v>100</v>
      </c>
      <c r="L33" s="15">
        <v>100</v>
      </c>
      <c r="M33" s="128">
        <v>11898764</v>
      </c>
      <c r="N33" s="128">
        <v>11898764</v>
      </c>
    </row>
    <row r="34" spans="1:14" ht="21" customHeight="1" x14ac:dyDescent="0.2">
      <c r="A34" s="127"/>
      <c r="B34" s="120"/>
      <c r="C34" s="120"/>
      <c r="D34" s="120"/>
      <c r="E34" s="120" t="s">
        <v>73</v>
      </c>
      <c r="F34" s="120" t="s">
        <v>74</v>
      </c>
      <c r="G34" s="120">
        <v>3555</v>
      </c>
      <c r="H34" s="120">
        <v>3555</v>
      </c>
      <c r="I34" s="48" t="s">
        <v>75</v>
      </c>
      <c r="J34" s="15" t="s">
        <v>24</v>
      </c>
      <c r="K34" s="15">
        <v>100</v>
      </c>
      <c r="L34" s="15">
        <v>100</v>
      </c>
      <c r="M34" s="128"/>
      <c r="N34" s="128"/>
    </row>
    <row r="35" spans="1:14" ht="19.5" customHeight="1" x14ac:dyDescent="0.2">
      <c r="A35" s="127"/>
      <c r="B35" s="120"/>
      <c r="C35" s="120"/>
      <c r="D35" s="120"/>
      <c r="E35" s="120"/>
      <c r="F35" s="120"/>
      <c r="G35" s="120"/>
      <c r="H35" s="120"/>
      <c r="I35" s="48" t="s">
        <v>28</v>
      </c>
      <c r="J35" s="15" t="s">
        <v>24</v>
      </c>
      <c r="K35" s="15" t="s">
        <v>76</v>
      </c>
      <c r="L35" s="15" t="s">
        <v>76</v>
      </c>
      <c r="M35" s="128"/>
      <c r="N35" s="128"/>
    </row>
    <row r="36" spans="1:14" ht="86.45" customHeight="1" x14ac:dyDescent="0.2">
      <c r="A36" s="127"/>
      <c r="B36" s="120"/>
      <c r="C36" s="120"/>
      <c r="D36" s="120"/>
      <c r="E36" s="15" t="s">
        <v>77</v>
      </c>
      <c r="F36" s="15" t="s">
        <v>23</v>
      </c>
      <c r="G36" s="15">
        <v>166</v>
      </c>
      <c r="H36" s="15">
        <v>166</v>
      </c>
      <c r="I36" s="48" t="s">
        <v>78</v>
      </c>
      <c r="J36" s="15" t="s">
        <v>24</v>
      </c>
      <c r="K36" s="15">
        <v>90</v>
      </c>
      <c r="L36" s="15">
        <v>90</v>
      </c>
      <c r="M36" s="128"/>
      <c r="N36" s="128"/>
    </row>
    <row r="37" spans="1:14" ht="42.75" customHeight="1" x14ac:dyDescent="0.2">
      <c r="A37" s="127"/>
      <c r="B37" s="120"/>
      <c r="C37" s="120"/>
      <c r="D37" s="120"/>
      <c r="E37" s="15" t="s">
        <v>73</v>
      </c>
      <c r="F37" s="15" t="s">
        <v>74</v>
      </c>
      <c r="G37" s="15">
        <v>26896</v>
      </c>
      <c r="H37" s="15">
        <v>26896</v>
      </c>
      <c r="I37" s="48" t="s">
        <v>29</v>
      </c>
      <c r="J37" s="15" t="s">
        <v>24</v>
      </c>
      <c r="K37" s="15">
        <v>95</v>
      </c>
      <c r="L37" s="15">
        <v>95</v>
      </c>
      <c r="M37" s="128"/>
      <c r="N37" s="128"/>
    </row>
    <row r="38" spans="1:14" ht="15.75" hidden="1" customHeight="1" x14ac:dyDescent="0.2">
      <c r="A38" s="47"/>
      <c r="B38" s="120"/>
      <c r="C38" s="120"/>
      <c r="D38" s="120"/>
      <c r="E38" s="44"/>
      <c r="F38" s="44"/>
      <c r="G38" s="44"/>
      <c r="H38" s="44"/>
      <c r="I38" s="48"/>
      <c r="J38" s="48"/>
      <c r="K38" s="48" t="s">
        <v>30</v>
      </c>
      <c r="L38" s="48"/>
      <c r="M38" s="128"/>
      <c r="N38" s="128"/>
    </row>
    <row r="39" spans="1:14" ht="26.25" hidden="1" customHeight="1" x14ac:dyDescent="0.2">
      <c r="A39" s="47"/>
      <c r="B39" s="120"/>
      <c r="C39" s="120"/>
      <c r="D39" s="120"/>
      <c r="E39" s="44"/>
      <c r="F39" s="44"/>
      <c r="G39" s="44"/>
      <c r="H39" s="44"/>
      <c r="I39" s="48" t="s">
        <v>31</v>
      </c>
      <c r="J39" s="15"/>
      <c r="K39" s="15" t="s">
        <v>32</v>
      </c>
      <c r="L39" s="15" t="s">
        <v>32</v>
      </c>
      <c r="M39" s="128"/>
      <c r="N39" s="128"/>
    </row>
    <row r="40" spans="1:14" ht="51.75" hidden="1" customHeight="1" x14ac:dyDescent="0.2">
      <c r="A40" s="47"/>
      <c r="B40" s="120"/>
      <c r="C40" s="120"/>
      <c r="D40" s="120"/>
      <c r="E40" s="44"/>
      <c r="F40" s="44"/>
      <c r="G40" s="44"/>
      <c r="H40" s="44"/>
      <c r="I40" s="48" t="s">
        <v>33</v>
      </c>
      <c r="J40" s="15"/>
      <c r="K40" s="15" t="s">
        <v>32</v>
      </c>
      <c r="L40" s="15" t="s">
        <v>32</v>
      </c>
      <c r="M40" s="128"/>
      <c r="N40" s="128"/>
    </row>
    <row r="41" spans="1:14" ht="51.75" hidden="1" customHeight="1" x14ac:dyDescent="0.2">
      <c r="A41" s="47"/>
      <c r="B41" s="120"/>
      <c r="C41" s="120"/>
      <c r="D41" s="120"/>
      <c r="E41" s="44"/>
      <c r="F41" s="44"/>
      <c r="G41" s="44"/>
      <c r="H41" s="44"/>
      <c r="I41" s="48" t="s">
        <v>34</v>
      </c>
      <c r="J41" s="15"/>
      <c r="K41" s="15" t="s">
        <v>35</v>
      </c>
      <c r="L41" s="15" t="s">
        <v>35</v>
      </c>
      <c r="M41" s="128"/>
      <c r="N41" s="128"/>
    </row>
    <row r="42" spans="1:14" ht="52.5" hidden="1" customHeight="1" x14ac:dyDescent="0.2">
      <c r="A42" s="47"/>
      <c r="B42" s="120"/>
      <c r="C42" s="120"/>
      <c r="D42" s="120"/>
      <c r="E42" s="44"/>
      <c r="F42" s="44"/>
      <c r="G42" s="44"/>
      <c r="H42" s="44"/>
      <c r="I42" s="48" t="s">
        <v>36</v>
      </c>
      <c r="J42" s="15"/>
      <c r="K42" s="15" t="s">
        <v>35</v>
      </c>
      <c r="L42" s="15" t="s">
        <v>35</v>
      </c>
      <c r="M42" s="128"/>
      <c r="N42" s="128"/>
    </row>
    <row r="43" spans="1:14" ht="13.5" hidden="1" customHeight="1" x14ac:dyDescent="0.2">
      <c r="A43" s="47"/>
      <c r="B43" s="120"/>
      <c r="C43" s="120"/>
      <c r="D43" s="120"/>
      <c r="E43" s="44"/>
      <c r="F43" s="44"/>
      <c r="G43" s="44"/>
      <c r="H43" s="44"/>
      <c r="I43" s="48" t="s">
        <v>37</v>
      </c>
      <c r="J43" s="15"/>
      <c r="K43" s="15" t="s">
        <v>32</v>
      </c>
      <c r="L43" s="15" t="s">
        <v>32</v>
      </c>
      <c r="M43" s="128"/>
      <c r="N43" s="128"/>
    </row>
    <row r="44" spans="1:14" ht="29.25" hidden="1" customHeight="1" x14ac:dyDescent="0.2">
      <c r="A44" s="47"/>
      <c r="B44" s="120"/>
      <c r="C44" s="120"/>
      <c r="D44" s="120"/>
      <c r="E44" s="44"/>
      <c r="F44" s="44"/>
      <c r="G44" s="44"/>
      <c r="H44" s="44"/>
      <c r="I44" s="48" t="s">
        <v>38</v>
      </c>
      <c r="J44" s="15"/>
      <c r="K44" s="15" t="s">
        <v>32</v>
      </c>
      <c r="L44" s="15" t="s">
        <v>32</v>
      </c>
      <c r="M44" s="128"/>
      <c r="N44" s="128"/>
    </row>
    <row r="45" spans="1:14" ht="65.25" hidden="1" customHeight="1" x14ac:dyDescent="0.2">
      <c r="A45" s="47"/>
      <c r="B45" s="120"/>
      <c r="C45" s="120"/>
      <c r="D45" s="120"/>
      <c r="E45" s="44"/>
      <c r="F45" s="44"/>
      <c r="G45" s="44"/>
      <c r="H45" s="44"/>
      <c r="I45" s="48" t="s">
        <v>39</v>
      </c>
      <c r="J45" s="15"/>
      <c r="K45" s="15" t="s">
        <v>32</v>
      </c>
      <c r="L45" s="15" t="s">
        <v>32</v>
      </c>
      <c r="M45" s="128"/>
      <c r="N45" s="128"/>
    </row>
    <row r="46" spans="1:14" s="1" customFormat="1" ht="41.45" customHeight="1" x14ac:dyDescent="0.25">
      <c r="A46" s="127">
        <v>852</v>
      </c>
      <c r="B46" s="120" t="s">
        <v>40</v>
      </c>
      <c r="C46" s="120" t="s">
        <v>79</v>
      </c>
      <c r="D46" s="127" t="s">
        <v>8</v>
      </c>
      <c r="E46" s="120" t="s">
        <v>80</v>
      </c>
      <c r="F46" s="120" t="s">
        <v>41</v>
      </c>
      <c r="G46" s="127">
        <v>619</v>
      </c>
      <c r="H46" s="127">
        <v>619</v>
      </c>
      <c r="I46" s="15" t="s">
        <v>44</v>
      </c>
      <c r="J46" s="33" t="s">
        <v>46</v>
      </c>
      <c r="K46" s="16">
        <v>91</v>
      </c>
      <c r="L46" s="16">
        <v>91</v>
      </c>
      <c r="M46" s="118">
        <f>20358567.99+102759.24</f>
        <v>20461327.229999997</v>
      </c>
      <c r="N46" s="118">
        <f>20358567.99+102759.24</f>
        <v>20461327.229999997</v>
      </c>
    </row>
    <row r="47" spans="1:14" s="1" customFormat="1" ht="27.6" customHeight="1" x14ac:dyDescent="0.25">
      <c r="A47" s="127"/>
      <c r="B47" s="120"/>
      <c r="C47" s="120"/>
      <c r="D47" s="127"/>
      <c r="E47" s="120"/>
      <c r="F47" s="120"/>
      <c r="G47" s="127"/>
      <c r="H47" s="127"/>
      <c r="I47" s="15" t="s">
        <v>42</v>
      </c>
      <c r="J47" s="16" t="s">
        <v>24</v>
      </c>
      <c r="K47" s="16">
        <v>55</v>
      </c>
      <c r="L47" s="16">
        <v>55</v>
      </c>
      <c r="M47" s="118"/>
      <c r="N47" s="118"/>
    </row>
    <row r="48" spans="1:14" s="1" customFormat="1" ht="78" customHeight="1" x14ac:dyDescent="0.25">
      <c r="A48" s="127"/>
      <c r="B48" s="120"/>
      <c r="C48" s="120"/>
      <c r="D48" s="127"/>
      <c r="E48" s="120"/>
      <c r="F48" s="120"/>
      <c r="G48" s="127"/>
      <c r="H48" s="127"/>
      <c r="I48" s="15" t="s">
        <v>43</v>
      </c>
      <c r="J48" s="16" t="s">
        <v>24</v>
      </c>
      <c r="K48" s="16">
        <v>100</v>
      </c>
      <c r="L48" s="16">
        <v>100</v>
      </c>
      <c r="M48" s="118"/>
      <c r="N48" s="118"/>
    </row>
    <row r="49" spans="1:14" ht="49.9" customHeight="1" x14ac:dyDescent="0.2">
      <c r="A49" s="127">
        <v>852</v>
      </c>
      <c r="B49" s="120" t="s">
        <v>45</v>
      </c>
      <c r="C49" s="120" t="s">
        <v>79</v>
      </c>
      <c r="D49" s="127"/>
      <c r="E49" s="120" t="s">
        <v>80</v>
      </c>
      <c r="F49" s="120" t="s">
        <v>41</v>
      </c>
      <c r="G49" s="127">
        <v>688</v>
      </c>
      <c r="H49" s="127">
        <v>688</v>
      </c>
      <c r="I49" s="15" t="s">
        <v>44</v>
      </c>
      <c r="J49" s="33" t="s">
        <v>46</v>
      </c>
      <c r="K49" s="33">
        <v>92</v>
      </c>
      <c r="L49" s="33">
        <v>92</v>
      </c>
      <c r="M49" s="118">
        <v>22838024</v>
      </c>
      <c r="N49" s="118">
        <v>22838024</v>
      </c>
    </row>
    <row r="50" spans="1:14" ht="26.25" customHeight="1" x14ac:dyDescent="0.2">
      <c r="A50" s="127"/>
      <c r="B50" s="120"/>
      <c r="C50" s="120"/>
      <c r="D50" s="127"/>
      <c r="E50" s="120"/>
      <c r="F50" s="120"/>
      <c r="G50" s="127"/>
      <c r="H50" s="127"/>
      <c r="I50" s="15" t="s">
        <v>42</v>
      </c>
      <c r="J50" s="33" t="s">
        <v>24</v>
      </c>
      <c r="K50" s="33">
        <v>37.4</v>
      </c>
      <c r="L50" s="33">
        <v>37.4</v>
      </c>
      <c r="M50" s="118"/>
      <c r="N50" s="118"/>
    </row>
    <row r="51" spans="1:14" ht="67.900000000000006" customHeight="1" x14ac:dyDescent="0.2">
      <c r="A51" s="127"/>
      <c r="B51" s="120"/>
      <c r="C51" s="120"/>
      <c r="D51" s="127"/>
      <c r="E51" s="120"/>
      <c r="F51" s="120"/>
      <c r="G51" s="127"/>
      <c r="H51" s="127"/>
      <c r="I51" s="15" t="s">
        <v>43</v>
      </c>
      <c r="J51" s="33" t="s">
        <v>24</v>
      </c>
      <c r="K51" s="33">
        <v>100</v>
      </c>
      <c r="L51" s="33">
        <v>100</v>
      </c>
      <c r="M51" s="118"/>
      <c r="N51" s="118"/>
    </row>
    <row r="52" spans="1:14" s="4" customFormat="1" ht="58.9" customHeight="1" x14ac:dyDescent="0.25">
      <c r="A52" s="127">
        <v>852</v>
      </c>
      <c r="B52" s="120" t="s">
        <v>47</v>
      </c>
      <c r="C52" s="120" t="s">
        <v>79</v>
      </c>
      <c r="D52" s="127" t="s">
        <v>49</v>
      </c>
      <c r="E52" s="120" t="s">
        <v>80</v>
      </c>
      <c r="F52" s="120" t="s">
        <v>41</v>
      </c>
      <c r="G52" s="127">
        <v>39</v>
      </c>
      <c r="H52" s="127">
        <v>39</v>
      </c>
      <c r="I52" s="15" t="s">
        <v>44</v>
      </c>
      <c r="J52" s="33" t="s">
        <v>46</v>
      </c>
      <c r="K52" s="33">
        <v>13</v>
      </c>
      <c r="L52" s="33">
        <v>13</v>
      </c>
      <c r="M52" s="118">
        <v>5698568.1600000001</v>
      </c>
      <c r="N52" s="118">
        <v>5698568.1600000001</v>
      </c>
    </row>
    <row r="53" spans="1:14" s="4" customFormat="1" ht="37.9" customHeight="1" x14ac:dyDescent="0.25">
      <c r="A53" s="127"/>
      <c r="B53" s="120"/>
      <c r="C53" s="120"/>
      <c r="D53" s="127"/>
      <c r="E53" s="120"/>
      <c r="F53" s="120"/>
      <c r="G53" s="127"/>
      <c r="H53" s="127"/>
      <c r="I53" s="15" t="s">
        <v>42</v>
      </c>
      <c r="J53" s="33" t="s">
        <v>24</v>
      </c>
      <c r="K53" s="33">
        <v>42</v>
      </c>
      <c r="L53" s="33">
        <v>42</v>
      </c>
      <c r="M53" s="118"/>
      <c r="N53" s="118"/>
    </row>
    <row r="54" spans="1:14" s="4" customFormat="1" ht="70.150000000000006" customHeight="1" x14ac:dyDescent="0.25">
      <c r="A54" s="127"/>
      <c r="B54" s="120"/>
      <c r="C54" s="120"/>
      <c r="D54" s="127"/>
      <c r="E54" s="120"/>
      <c r="F54" s="120"/>
      <c r="G54" s="127"/>
      <c r="H54" s="127"/>
      <c r="I54" s="15" t="s">
        <v>43</v>
      </c>
      <c r="J54" s="33" t="s">
        <v>24</v>
      </c>
      <c r="K54" s="33">
        <v>100</v>
      </c>
      <c r="L54" s="33">
        <v>100</v>
      </c>
      <c r="M54" s="118"/>
      <c r="N54" s="118"/>
    </row>
    <row r="55" spans="1:14" ht="43.15" customHeight="1" x14ac:dyDescent="0.2">
      <c r="A55" s="127">
        <v>852</v>
      </c>
      <c r="B55" s="120" t="s">
        <v>51</v>
      </c>
      <c r="C55" s="120" t="s">
        <v>79</v>
      </c>
      <c r="D55" s="120" t="s">
        <v>49</v>
      </c>
      <c r="E55" s="120" t="s">
        <v>80</v>
      </c>
      <c r="F55" s="120" t="s">
        <v>41</v>
      </c>
      <c r="G55" s="120">
        <v>23</v>
      </c>
      <c r="H55" s="120">
        <v>23</v>
      </c>
      <c r="I55" s="15" t="s">
        <v>44</v>
      </c>
      <c r="J55" s="33" t="s">
        <v>46</v>
      </c>
      <c r="K55" s="33">
        <v>6</v>
      </c>
      <c r="L55" s="33">
        <v>6</v>
      </c>
      <c r="M55" s="128">
        <v>3794939.55</v>
      </c>
      <c r="N55" s="128">
        <v>3794939.55</v>
      </c>
    </row>
    <row r="56" spans="1:14" ht="40.15" customHeight="1" x14ac:dyDescent="0.2">
      <c r="A56" s="127"/>
      <c r="B56" s="120"/>
      <c r="C56" s="120"/>
      <c r="D56" s="120"/>
      <c r="E56" s="120"/>
      <c r="F56" s="120"/>
      <c r="G56" s="120"/>
      <c r="H56" s="120"/>
      <c r="I56" s="15" t="s">
        <v>42</v>
      </c>
      <c r="J56" s="33" t="s">
        <v>24</v>
      </c>
      <c r="K56" s="33">
        <v>46</v>
      </c>
      <c r="L56" s="33">
        <v>46</v>
      </c>
      <c r="M56" s="128"/>
      <c r="N56" s="128"/>
    </row>
    <row r="57" spans="1:14" ht="78.75" customHeight="1" x14ac:dyDescent="0.2">
      <c r="A57" s="127"/>
      <c r="B57" s="120"/>
      <c r="C57" s="120"/>
      <c r="D57" s="120"/>
      <c r="E57" s="120"/>
      <c r="F57" s="120"/>
      <c r="G57" s="120"/>
      <c r="H57" s="120"/>
      <c r="I57" s="15" t="s">
        <v>43</v>
      </c>
      <c r="J57" s="33" t="s">
        <v>24</v>
      </c>
      <c r="K57" s="33">
        <v>100</v>
      </c>
      <c r="L57" s="33">
        <v>100</v>
      </c>
      <c r="M57" s="128"/>
      <c r="N57" s="128"/>
    </row>
    <row r="58" spans="1:14" ht="52.9" customHeight="1" x14ac:dyDescent="0.2">
      <c r="A58" s="127">
        <v>852</v>
      </c>
      <c r="B58" s="120" t="s">
        <v>52</v>
      </c>
      <c r="C58" s="120" t="s">
        <v>70</v>
      </c>
      <c r="D58" s="120" t="s">
        <v>49</v>
      </c>
      <c r="E58" s="15" t="s">
        <v>77</v>
      </c>
      <c r="F58" s="15" t="s">
        <v>23</v>
      </c>
      <c r="G58" s="15">
        <v>8</v>
      </c>
      <c r="H58" s="15">
        <v>8</v>
      </c>
      <c r="I58" s="15" t="s">
        <v>72</v>
      </c>
      <c r="J58" s="15" t="s">
        <v>24</v>
      </c>
      <c r="K58" s="15">
        <v>100</v>
      </c>
      <c r="L58" s="15">
        <v>100</v>
      </c>
      <c r="M58" s="128">
        <v>170424</v>
      </c>
      <c r="N58" s="128">
        <v>170424</v>
      </c>
    </row>
    <row r="59" spans="1:14" ht="17.45" customHeight="1" x14ac:dyDescent="0.2">
      <c r="A59" s="127"/>
      <c r="B59" s="120"/>
      <c r="C59" s="120"/>
      <c r="D59" s="120"/>
      <c r="E59" s="120" t="s">
        <v>73</v>
      </c>
      <c r="F59" s="120" t="s">
        <v>74</v>
      </c>
      <c r="G59" s="120">
        <v>1811</v>
      </c>
      <c r="H59" s="120">
        <v>1811</v>
      </c>
      <c r="I59" s="48" t="s">
        <v>75</v>
      </c>
      <c r="J59" s="15" t="s">
        <v>24</v>
      </c>
      <c r="K59" s="15">
        <v>100</v>
      </c>
      <c r="L59" s="15">
        <v>100</v>
      </c>
      <c r="M59" s="128"/>
      <c r="N59" s="128"/>
    </row>
    <row r="60" spans="1:14" ht="17.45" customHeight="1" x14ac:dyDescent="0.2">
      <c r="A60" s="127"/>
      <c r="B60" s="120"/>
      <c r="C60" s="120"/>
      <c r="D60" s="120"/>
      <c r="E60" s="120"/>
      <c r="F60" s="120"/>
      <c r="G60" s="120"/>
      <c r="H60" s="120"/>
      <c r="I60" s="48" t="s">
        <v>28</v>
      </c>
      <c r="J60" s="15" t="s">
        <v>24</v>
      </c>
      <c r="K60" s="15">
        <v>100</v>
      </c>
      <c r="L60" s="15">
        <v>100</v>
      </c>
      <c r="M60" s="128"/>
      <c r="N60" s="128"/>
    </row>
    <row r="61" spans="1:14" ht="81" customHeight="1" x14ac:dyDescent="0.2">
      <c r="A61" s="127"/>
      <c r="B61" s="120"/>
      <c r="C61" s="120"/>
      <c r="D61" s="120"/>
      <c r="E61" s="120"/>
      <c r="F61" s="120"/>
      <c r="G61" s="120"/>
      <c r="H61" s="120"/>
      <c r="I61" s="48" t="s">
        <v>78</v>
      </c>
      <c r="J61" s="15" t="s">
        <v>24</v>
      </c>
      <c r="K61" s="15">
        <v>100</v>
      </c>
      <c r="L61" s="15">
        <v>100</v>
      </c>
      <c r="M61" s="128"/>
      <c r="N61" s="128"/>
    </row>
    <row r="62" spans="1:14" ht="38.25" x14ac:dyDescent="0.2">
      <c r="A62" s="127"/>
      <c r="B62" s="120"/>
      <c r="C62" s="120"/>
      <c r="D62" s="120"/>
      <c r="E62" s="120"/>
      <c r="F62" s="120"/>
      <c r="G62" s="120"/>
      <c r="H62" s="120"/>
      <c r="I62" s="48" t="s">
        <v>29</v>
      </c>
      <c r="J62" s="15" t="s">
        <v>24</v>
      </c>
      <c r="K62" s="15">
        <v>100</v>
      </c>
      <c r="L62" s="15">
        <v>100</v>
      </c>
      <c r="M62" s="128"/>
      <c r="N62" s="128"/>
    </row>
    <row r="63" spans="1:14" ht="29.25" customHeight="1" x14ac:dyDescent="0.2">
      <c r="A63" s="127"/>
      <c r="B63" s="120"/>
      <c r="C63" s="120" t="s">
        <v>79</v>
      </c>
      <c r="D63" s="120"/>
      <c r="E63" s="120" t="s">
        <v>80</v>
      </c>
      <c r="F63" s="120" t="s">
        <v>23</v>
      </c>
      <c r="G63" s="120">
        <v>66</v>
      </c>
      <c r="H63" s="120">
        <v>66</v>
      </c>
      <c r="I63" s="15" t="s">
        <v>44</v>
      </c>
      <c r="J63" s="33" t="s">
        <v>46</v>
      </c>
      <c r="K63" s="33">
        <v>17</v>
      </c>
      <c r="L63" s="33">
        <v>17</v>
      </c>
      <c r="M63" s="128">
        <v>7302716</v>
      </c>
      <c r="N63" s="128">
        <v>7302716</v>
      </c>
    </row>
    <row r="64" spans="1:14" x14ac:dyDescent="0.2">
      <c r="A64" s="127"/>
      <c r="B64" s="120"/>
      <c r="C64" s="120"/>
      <c r="D64" s="120"/>
      <c r="E64" s="120"/>
      <c r="F64" s="120"/>
      <c r="G64" s="120"/>
      <c r="H64" s="120"/>
      <c r="I64" s="15" t="s">
        <v>42</v>
      </c>
      <c r="J64" s="33" t="s">
        <v>24</v>
      </c>
      <c r="K64" s="33">
        <v>43</v>
      </c>
      <c r="L64" s="33">
        <v>43</v>
      </c>
      <c r="M64" s="128"/>
      <c r="N64" s="128"/>
    </row>
    <row r="65" spans="1:14" ht="53.25" customHeight="1" x14ac:dyDescent="0.2">
      <c r="A65" s="127"/>
      <c r="B65" s="120"/>
      <c r="C65" s="120"/>
      <c r="D65" s="120"/>
      <c r="E65" s="120"/>
      <c r="F65" s="120"/>
      <c r="G65" s="120"/>
      <c r="H65" s="120"/>
      <c r="I65" s="15" t="s">
        <v>43</v>
      </c>
      <c r="J65" s="33" t="s">
        <v>24</v>
      </c>
      <c r="K65" s="33">
        <v>100</v>
      </c>
      <c r="L65" s="33">
        <v>100</v>
      </c>
      <c r="M65" s="128"/>
      <c r="N65" s="128"/>
    </row>
    <row r="66" spans="1:14" s="7" customFormat="1" ht="43.5" customHeight="1" x14ac:dyDescent="0.2">
      <c r="A66" s="127">
        <v>852</v>
      </c>
      <c r="B66" s="120" t="s">
        <v>53</v>
      </c>
      <c r="C66" s="120" t="s">
        <v>70</v>
      </c>
      <c r="D66" s="120" t="s">
        <v>49</v>
      </c>
      <c r="E66" s="15" t="s">
        <v>122</v>
      </c>
      <c r="F66" s="15" t="s">
        <v>23</v>
      </c>
      <c r="G66" s="15">
        <v>3</v>
      </c>
      <c r="H66" s="15">
        <v>3</v>
      </c>
      <c r="I66" s="15" t="s">
        <v>72</v>
      </c>
      <c r="J66" s="15" t="s">
        <v>24</v>
      </c>
      <c r="K66" s="15">
        <v>100</v>
      </c>
      <c r="L66" s="15">
        <v>100</v>
      </c>
      <c r="M66" s="128">
        <v>1048487</v>
      </c>
      <c r="N66" s="128">
        <v>1048487</v>
      </c>
    </row>
    <row r="67" spans="1:14" s="7" customFormat="1" ht="21" customHeight="1" x14ac:dyDescent="0.2">
      <c r="A67" s="127"/>
      <c r="B67" s="120"/>
      <c r="C67" s="120"/>
      <c r="D67" s="120"/>
      <c r="E67" s="120" t="s">
        <v>73</v>
      </c>
      <c r="F67" s="120" t="s">
        <v>74</v>
      </c>
      <c r="G67" s="120">
        <v>402</v>
      </c>
      <c r="H67" s="120">
        <v>402</v>
      </c>
      <c r="I67" s="48" t="s">
        <v>75</v>
      </c>
      <c r="J67" s="15" t="s">
        <v>24</v>
      </c>
      <c r="K67" s="15">
        <v>100</v>
      </c>
      <c r="L67" s="15">
        <v>100</v>
      </c>
      <c r="M67" s="128"/>
      <c r="N67" s="128"/>
    </row>
    <row r="68" spans="1:14" s="7" customFormat="1" ht="24" customHeight="1" x14ac:dyDescent="0.2">
      <c r="A68" s="127"/>
      <c r="B68" s="120"/>
      <c r="C68" s="120"/>
      <c r="D68" s="120"/>
      <c r="E68" s="120"/>
      <c r="F68" s="120"/>
      <c r="G68" s="120"/>
      <c r="H68" s="120"/>
      <c r="I68" s="48" t="s">
        <v>28</v>
      </c>
      <c r="J68" s="15" t="s">
        <v>24</v>
      </c>
      <c r="K68" s="15" t="s">
        <v>76</v>
      </c>
      <c r="L68" s="15" t="s">
        <v>76</v>
      </c>
      <c r="M68" s="128"/>
      <c r="N68" s="128"/>
    </row>
    <row r="69" spans="1:14" s="7" customFormat="1" ht="79.5" customHeight="1" x14ac:dyDescent="0.2">
      <c r="A69" s="127"/>
      <c r="B69" s="120"/>
      <c r="C69" s="120"/>
      <c r="D69" s="120"/>
      <c r="E69" s="15" t="s">
        <v>77</v>
      </c>
      <c r="F69" s="15" t="s">
        <v>23</v>
      </c>
      <c r="G69" s="15">
        <v>14</v>
      </c>
      <c r="H69" s="15">
        <v>14</v>
      </c>
      <c r="I69" s="48" t="s">
        <v>78</v>
      </c>
      <c r="J69" s="15" t="s">
        <v>24</v>
      </c>
      <c r="K69" s="15">
        <v>90</v>
      </c>
      <c r="L69" s="15">
        <v>90</v>
      </c>
      <c r="M69" s="128"/>
      <c r="N69" s="128"/>
    </row>
    <row r="70" spans="1:14" s="7" customFormat="1" ht="40.5" customHeight="1" x14ac:dyDescent="0.2">
      <c r="A70" s="127"/>
      <c r="B70" s="120"/>
      <c r="C70" s="120"/>
      <c r="D70" s="120"/>
      <c r="E70" s="15" t="s">
        <v>73</v>
      </c>
      <c r="F70" s="15" t="s">
        <v>74</v>
      </c>
      <c r="G70" s="15">
        <v>2157</v>
      </c>
      <c r="H70" s="15">
        <v>2157</v>
      </c>
      <c r="I70" s="48" t="s">
        <v>29</v>
      </c>
      <c r="J70" s="15" t="s">
        <v>24</v>
      </c>
      <c r="K70" s="15">
        <v>90</v>
      </c>
      <c r="L70" s="15">
        <v>90</v>
      </c>
      <c r="M70" s="128"/>
      <c r="N70" s="128"/>
    </row>
    <row r="71" spans="1:14" s="7" customFormat="1" ht="13.9" hidden="1" customHeight="1" x14ac:dyDescent="0.2">
      <c r="A71" s="127"/>
      <c r="B71" s="120"/>
      <c r="C71" s="44"/>
      <c r="D71" s="120"/>
      <c r="E71" s="44"/>
      <c r="F71" s="44"/>
      <c r="G71" s="44"/>
      <c r="H71" s="44"/>
      <c r="I71" s="15" t="s">
        <v>50</v>
      </c>
      <c r="J71" s="15" t="s">
        <v>24</v>
      </c>
      <c r="K71" s="15">
        <v>0</v>
      </c>
      <c r="L71" s="15">
        <f>K71</f>
        <v>0</v>
      </c>
      <c r="M71" s="50"/>
      <c r="N71" s="50"/>
    </row>
    <row r="72" spans="1:14" s="7" customFormat="1" ht="31.9" customHeight="1" x14ac:dyDescent="0.2">
      <c r="A72" s="127"/>
      <c r="B72" s="120"/>
      <c r="C72" s="120" t="s">
        <v>79</v>
      </c>
      <c r="D72" s="120"/>
      <c r="E72" s="120" t="s">
        <v>80</v>
      </c>
      <c r="F72" s="120" t="s">
        <v>23</v>
      </c>
      <c r="G72" s="120">
        <v>100</v>
      </c>
      <c r="H72" s="120">
        <v>100</v>
      </c>
      <c r="I72" s="15" t="s">
        <v>44</v>
      </c>
      <c r="J72" s="33" t="s">
        <v>46</v>
      </c>
      <c r="K72" s="33">
        <v>13</v>
      </c>
      <c r="L72" s="33">
        <v>13</v>
      </c>
      <c r="M72" s="128">
        <v>9908749.6300000008</v>
      </c>
      <c r="N72" s="128">
        <v>9908749.6300000008</v>
      </c>
    </row>
    <row r="73" spans="1:14" s="7" customFormat="1" x14ac:dyDescent="0.2">
      <c r="A73" s="127"/>
      <c r="B73" s="120"/>
      <c r="C73" s="120"/>
      <c r="D73" s="120"/>
      <c r="E73" s="120"/>
      <c r="F73" s="120"/>
      <c r="G73" s="120"/>
      <c r="H73" s="120"/>
      <c r="I73" s="15" t="s">
        <v>42</v>
      </c>
      <c r="J73" s="33" t="s">
        <v>24</v>
      </c>
      <c r="K73" s="33">
        <v>57</v>
      </c>
      <c r="L73" s="33">
        <v>57</v>
      </c>
      <c r="M73" s="128"/>
      <c r="N73" s="128"/>
    </row>
    <row r="74" spans="1:14" s="7" customFormat="1" ht="56.45" customHeight="1" x14ac:dyDescent="0.2">
      <c r="A74" s="127"/>
      <c r="B74" s="120"/>
      <c r="C74" s="120"/>
      <c r="D74" s="120"/>
      <c r="E74" s="120"/>
      <c r="F74" s="120"/>
      <c r="G74" s="120"/>
      <c r="H74" s="120"/>
      <c r="I74" s="15" t="s">
        <v>43</v>
      </c>
      <c r="J74" s="33" t="s">
        <v>24</v>
      </c>
      <c r="K74" s="33">
        <v>100</v>
      </c>
      <c r="L74" s="33">
        <v>100</v>
      </c>
      <c r="M74" s="128"/>
      <c r="N74" s="128"/>
    </row>
    <row r="75" spans="1:14" s="4" customFormat="1" ht="45.6" customHeight="1" x14ac:dyDescent="0.25">
      <c r="A75" s="127">
        <v>852</v>
      </c>
      <c r="B75" s="120" t="s">
        <v>54</v>
      </c>
      <c r="C75" s="120" t="s">
        <v>48</v>
      </c>
      <c r="D75" s="127" t="s">
        <v>49</v>
      </c>
      <c r="E75" s="120" t="s">
        <v>80</v>
      </c>
      <c r="F75" s="120" t="s">
        <v>41</v>
      </c>
      <c r="G75" s="127">
        <v>71</v>
      </c>
      <c r="H75" s="127">
        <v>71</v>
      </c>
      <c r="I75" s="15" t="s">
        <v>44</v>
      </c>
      <c r="J75" s="33" t="s">
        <v>46</v>
      </c>
      <c r="K75" s="33">
        <v>8</v>
      </c>
      <c r="L75" s="33">
        <v>8</v>
      </c>
      <c r="M75" s="118">
        <v>6051741.4299999997</v>
      </c>
      <c r="N75" s="118">
        <v>6051741.4299999997</v>
      </c>
    </row>
    <row r="76" spans="1:14" s="4" customFormat="1" ht="16.899999999999999" customHeight="1" x14ac:dyDescent="0.25">
      <c r="A76" s="127"/>
      <c r="B76" s="120"/>
      <c r="C76" s="120"/>
      <c r="D76" s="127"/>
      <c r="E76" s="120"/>
      <c r="F76" s="120"/>
      <c r="G76" s="127"/>
      <c r="H76" s="127"/>
      <c r="I76" s="15" t="s">
        <v>42</v>
      </c>
      <c r="J76" s="33" t="s">
        <v>24</v>
      </c>
      <c r="K76" s="33">
        <v>32</v>
      </c>
      <c r="L76" s="33">
        <v>32</v>
      </c>
      <c r="M76" s="118"/>
      <c r="N76" s="118"/>
    </row>
    <row r="77" spans="1:14" s="4" customFormat="1" ht="110.25" customHeight="1" x14ac:dyDescent="0.25">
      <c r="A77" s="127"/>
      <c r="B77" s="120"/>
      <c r="C77" s="120"/>
      <c r="D77" s="127"/>
      <c r="E77" s="120"/>
      <c r="F77" s="120"/>
      <c r="G77" s="127"/>
      <c r="H77" s="127"/>
      <c r="I77" s="15" t="s">
        <v>43</v>
      </c>
      <c r="J77" s="33" t="s">
        <v>24</v>
      </c>
      <c r="K77" s="33">
        <v>100</v>
      </c>
      <c r="L77" s="33">
        <v>100</v>
      </c>
      <c r="M77" s="118"/>
      <c r="N77" s="118"/>
    </row>
    <row r="78" spans="1:14" ht="67.5" customHeight="1" x14ac:dyDescent="0.2">
      <c r="A78" s="127">
        <v>852</v>
      </c>
      <c r="B78" s="120" t="s">
        <v>81</v>
      </c>
      <c r="C78" s="120" t="s">
        <v>82</v>
      </c>
      <c r="D78" s="127" t="s">
        <v>8</v>
      </c>
      <c r="E78" s="15" t="s">
        <v>83</v>
      </c>
      <c r="F78" s="15" t="s">
        <v>41</v>
      </c>
      <c r="G78" s="16">
        <v>229</v>
      </c>
      <c r="H78" s="16">
        <v>229</v>
      </c>
      <c r="I78" s="15" t="s">
        <v>84</v>
      </c>
      <c r="J78" s="16" t="s">
        <v>20</v>
      </c>
      <c r="K78" s="16">
        <v>1</v>
      </c>
      <c r="L78" s="16">
        <v>1</v>
      </c>
      <c r="M78" s="118">
        <v>3650572</v>
      </c>
      <c r="N78" s="118">
        <v>3650572</v>
      </c>
    </row>
    <row r="79" spans="1:14" ht="75" customHeight="1" x14ac:dyDescent="0.2">
      <c r="A79" s="127"/>
      <c r="B79" s="120"/>
      <c r="C79" s="120"/>
      <c r="D79" s="127"/>
      <c r="E79" s="15" t="s">
        <v>85</v>
      </c>
      <c r="F79" s="15" t="s">
        <v>86</v>
      </c>
      <c r="G79" s="16">
        <v>113100</v>
      </c>
      <c r="H79" s="16">
        <v>113100</v>
      </c>
      <c r="I79" s="15" t="s">
        <v>55</v>
      </c>
      <c r="J79" s="16" t="s">
        <v>20</v>
      </c>
      <c r="K79" s="16">
        <v>40</v>
      </c>
      <c r="L79" s="16">
        <v>40</v>
      </c>
      <c r="M79" s="118"/>
      <c r="N79" s="118"/>
    </row>
    <row r="80" spans="1:14" ht="52.9" customHeight="1" x14ac:dyDescent="0.2">
      <c r="A80" s="127">
        <v>852</v>
      </c>
      <c r="B80" s="120" t="s">
        <v>87</v>
      </c>
      <c r="C80" s="120" t="s">
        <v>82</v>
      </c>
      <c r="D80" s="120" t="s">
        <v>8</v>
      </c>
      <c r="E80" s="15" t="s">
        <v>83</v>
      </c>
      <c r="F80" s="15" t="s">
        <v>41</v>
      </c>
      <c r="G80" s="15">
        <v>410</v>
      </c>
      <c r="H80" s="15">
        <v>410</v>
      </c>
      <c r="I80" s="15" t="s">
        <v>88</v>
      </c>
      <c r="J80" s="16" t="s">
        <v>20</v>
      </c>
      <c r="K80" s="15">
        <v>70</v>
      </c>
      <c r="L80" s="15">
        <v>70</v>
      </c>
      <c r="M80" s="118">
        <v>5024325</v>
      </c>
      <c r="N80" s="118">
        <v>5024325</v>
      </c>
    </row>
    <row r="81" spans="1:14" ht="57" customHeight="1" x14ac:dyDescent="0.2">
      <c r="A81" s="127"/>
      <c r="B81" s="120"/>
      <c r="C81" s="120"/>
      <c r="D81" s="120"/>
      <c r="E81" s="15" t="s">
        <v>85</v>
      </c>
      <c r="F81" s="15" t="s">
        <v>86</v>
      </c>
      <c r="G81" s="15">
        <v>109000</v>
      </c>
      <c r="H81" s="15">
        <v>109000</v>
      </c>
      <c r="I81" s="15" t="s">
        <v>56</v>
      </c>
      <c r="J81" s="16" t="s">
        <v>20</v>
      </c>
      <c r="K81" s="15">
        <v>20</v>
      </c>
      <c r="L81" s="15">
        <v>20</v>
      </c>
      <c r="M81" s="118"/>
      <c r="N81" s="118"/>
    </row>
    <row r="85" spans="1:14" ht="26.25" customHeight="1" x14ac:dyDescent="0.2">
      <c r="B85" s="117" t="s">
        <v>58</v>
      </c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9" t="s">
        <v>59</v>
      </c>
    </row>
    <row r="86" spans="1:14" ht="15.75" x14ac:dyDescent="0.25">
      <c r="B86" s="51" t="s">
        <v>123</v>
      </c>
    </row>
    <row r="87" spans="1:14" ht="15.75" x14ac:dyDescent="0.25">
      <c r="B87" s="51" t="s">
        <v>124</v>
      </c>
      <c r="H87" s="52"/>
    </row>
    <row r="88" spans="1:14" ht="15.75" x14ac:dyDescent="0.25">
      <c r="B88" s="51"/>
    </row>
  </sheetData>
  <mergeCells count="163">
    <mergeCell ref="M28:M32"/>
    <mergeCell ref="B85:L85"/>
    <mergeCell ref="B20:B22"/>
    <mergeCell ref="B6:B19"/>
    <mergeCell ref="C6:C19"/>
    <mergeCell ref="D6:D19"/>
    <mergeCell ref="E18:E19"/>
    <mergeCell ref="F18:F19"/>
    <mergeCell ref="G18:G19"/>
    <mergeCell ref="E11:E12"/>
    <mergeCell ref="F11:F12"/>
    <mergeCell ref="C33:C45"/>
    <mergeCell ref="H24:H25"/>
    <mergeCell ref="E16:E17"/>
    <mergeCell ref="F16:F17"/>
    <mergeCell ref="G16:G17"/>
    <mergeCell ref="H16:H17"/>
    <mergeCell ref="E24:E25"/>
    <mergeCell ref="F24:F25"/>
    <mergeCell ref="F55:F57"/>
    <mergeCell ref="G55:G57"/>
    <mergeCell ref="C63:C65"/>
    <mergeCell ref="E63:E65"/>
    <mergeCell ref="F63:F65"/>
    <mergeCell ref="A1:N1"/>
    <mergeCell ref="A2:A4"/>
    <mergeCell ref="B2:B4"/>
    <mergeCell ref="C2:C4"/>
    <mergeCell ref="D2:D4"/>
    <mergeCell ref="E2:H2"/>
    <mergeCell ref="I2:L2"/>
    <mergeCell ref="M2:N2"/>
    <mergeCell ref="E3:E4"/>
    <mergeCell ref="F3:F4"/>
    <mergeCell ref="G3:G4"/>
    <mergeCell ref="H3:H4"/>
    <mergeCell ref="I3:I4"/>
    <mergeCell ref="J3:J4"/>
    <mergeCell ref="K3:K4"/>
    <mergeCell ref="L3:L4"/>
    <mergeCell ref="E29:E30"/>
    <mergeCell ref="F29:F30"/>
    <mergeCell ref="G29:G30"/>
    <mergeCell ref="M23:M27"/>
    <mergeCell ref="H18:H19"/>
    <mergeCell ref="G11:G12"/>
    <mergeCell ref="H11:H12"/>
    <mergeCell ref="N52:N54"/>
    <mergeCell ref="N46:N48"/>
    <mergeCell ref="M49:M51"/>
    <mergeCell ref="N49:N51"/>
    <mergeCell ref="N33:N45"/>
    <mergeCell ref="E34:E35"/>
    <mergeCell ref="F34:F35"/>
    <mergeCell ref="G34:G35"/>
    <mergeCell ref="H34:H35"/>
    <mergeCell ref="M33:M45"/>
    <mergeCell ref="H49:H51"/>
    <mergeCell ref="N23:N27"/>
    <mergeCell ref="M6:M19"/>
    <mergeCell ref="N6:N19"/>
    <mergeCell ref="G24:G25"/>
    <mergeCell ref="N28:N32"/>
    <mergeCell ref="H29:H30"/>
    <mergeCell ref="E52:E54"/>
    <mergeCell ref="F52:F54"/>
    <mergeCell ref="M46:M48"/>
    <mergeCell ref="E46:E48"/>
    <mergeCell ref="G52:G54"/>
    <mergeCell ref="F46:F48"/>
    <mergeCell ref="G46:G48"/>
    <mergeCell ref="H46:H48"/>
    <mergeCell ref="H52:H54"/>
    <mergeCell ref="M52:M54"/>
    <mergeCell ref="E49:E51"/>
    <mergeCell ref="F49:F51"/>
    <mergeCell ref="G49:G51"/>
    <mergeCell ref="D58:D65"/>
    <mergeCell ref="E59:E62"/>
    <mergeCell ref="F59:F62"/>
    <mergeCell ref="M63:M65"/>
    <mergeCell ref="N63:N65"/>
    <mergeCell ref="H55:H57"/>
    <mergeCell ref="M55:M57"/>
    <mergeCell ref="H59:H62"/>
    <mergeCell ref="H63:H65"/>
    <mergeCell ref="N55:N57"/>
    <mergeCell ref="N58:N62"/>
    <mergeCell ref="M58:M62"/>
    <mergeCell ref="G59:G62"/>
    <mergeCell ref="G63:G65"/>
    <mergeCell ref="N75:N77"/>
    <mergeCell ref="D75:D77"/>
    <mergeCell ref="E75:E77"/>
    <mergeCell ref="F75:F77"/>
    <mergeCell ref="G75:G77"/>
    <mergeCell ref="H75:H77"/>
    <mergeCell ref="M75:M77"/>
    <mergeCell ref="M80:M81"/>
    <mergeCell ref="B66:B74"/>
    <mergeCell ref="G72:G74"/>
    <mergeCell ref="H72:H74"/>
    <mergeCell ref="M72:M74"/>
    <mergeCell ref="H67:H68"/>
    <mergeCell ref="C72:C74"/>
    <mergeCell ref="D66:D74"/>
    <mergeCell ref="M66:M70"/>
    <mergeCell ref="F67:F68"/>
    <mergeCell ref="N80:N81"/>
    <mergeCell ref="B78:B79"/>
    <mergeCell ref="C78:C79"/>
    <mergeCell ref="D78:D79"/>
    <mergeCell ref="M78:M79"/>
    <mergeCell ref="N78:N79"/>
    <mergeCell ref="B80:B81"/>
    <mergeCell ref="C80:C81"/>
    <mergeCell ref="D80:D81"/>
    <mergeCell ref="A6:A19"/>
    <mergeCell ref="A20:A22"/>
    <mergeCell ref="A33:A37"/>
    <mergeCell ref="A46:A48"/>
    <mergeCell ref="N66:N70"/>
    <mergeCell ref="N72:N74"/>
    <mergeCell ref="E72:E74"/>
    <mergeCell ref="F72:F74"/>
    <mergeCell ref="G67:G68"/>
    <mergeCell ref="E67:E68"/>
    <mergeCell ref="C66:C70"/>
    <mergeCell ref="B49:B51"/>
    <mergeCell ref="C49:C51"/>
    <mergeCell ref="C52:C54"/>
    <mergeCell ref="C55:C57"/>
    <mergeCell ref="C46:C48"/>
    <mergeCell ref="E55:E57"/>
    <mergeCell ref="A78:A79"/>
    <mergeCell ref="A80:A81"/>
    <mergeCell ref="A66:A74"/>
    <mergeCell ref="A75:A77"/>
    <mergeCell ref="C75:C77"/>
    <mergeCell ref="B75:B77"/>
    <mergeCell ref="A58:A65"/>
    <mergeCell ref="B58:B65"/>
    <mergeCell ref="B55:B57"/>
    <mergeCell ref="C58:C62"/>
    <mergeCell ref="A52:A54"/>
    <mergeCell ref="A55:A57"/>
    <mergeCell ref="D52:D54"/>
    <mergeCell ref="C23:C27"/>
    <mergeCell ref="D23:D27"/>
    <mergeCell ref="B46:B48"/>
    <mergeCell ref="D55:D57"/>
    <mergeCell ref="A49:A51"/>
    <mergeCell ref="B52:B54"/>
    <mergeCell ref="D46:D48"/>
    <mergeCell ref="B28:B32"/>
    <mergeCell ref="C28:C32"/>
    <mergeCell ref="D28:D32"/>
    <mergeCell ref="D49:D51"/>
    <mergeCell ref="A23:A27"/>
    <mergeCell ref="A28:A32"/>
    <mergeCell ref="B23:B27"/>
    <mergeCell ref="B33:B45"/>
    <mergeCell ref="D33:D45"/>
  </mergeCells>
  <phoneticPr fontId="17" type="noConversion"/>
  <pageMargins left="0.11811023622047245" right="0.11811023622047245" top="0.55118110236220474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Y233"/>
  <sheetViews>
    <sheetView tabSelected="1" view="pageBreakPreview" zoomScale="75" zoomScaleNormal="75" zoomScaleSheetLayoutView="75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T206" sqref="T206"/>
    </sheetView>
  </sheetViews>
  <sheetFormatPr defaultRowHeight="12.75" x14ac:dyDescent="0.25"/>
  <cols>
    <col min="1" max="1" width="34.85546875" style="53" customWidth="1"/>
    <col min="2" max="2" width="30.85546875" style="55" customWidth="1"/>
    <col min="3" max="3" width="19.85546875" style="53" customWidth="1"/>
    <col min="4" max="4" width="11.5703125" style="53" customWidth="1"/>
    <col min="5" max="5" width="14.85546875" style="53" customWidth="1"/>
    <col min="6" max="6" width="16.140625" style="53" customWidth="1"/>
    <col min="7" max="9" width="12.42578125" style="53" customWidth="1"/>
    <col min="10" max="11" width="17.42578125" style="53" customWidth="1"/>
    <col min="12" max="12" width="18" style="53" customWidth="1"/>
    <col min="13" max="13" width="20.5703125" style="53" customWidth="1"/>
    <col min="14" max="14" width="19.140625" style="53" customWidth="1"/>
    <col min="15" max="15" width="12.28515625" style="53" hidden="1" customWidth="1"/>
    <col min="16" max="16" width="0.42578125" style="53" customWidth="1"/>
    <col min="17" max="17" width="14.140625" style="53" customWidth="1"/>
    <col min="18" max="18" width="14.85546875" style="53" customWidth="1"/>
    <col min="19" max="19" width="15.5703125" style="53" customWidth="1"/>
    <col min="20" max="16384" width="9.140625" style="53"/>
  </cols>
  <sheetData>
    <row r="1" spans="1:19" ht="68.25" customHeight="1" x14ac:dyDescent="0.25">
      <c r="A1" s="150" t="s">
        <v>198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9" ht="35.25" customHeight="1" x14ac:dyDescent="0.25">
      <c r="A2" s="151" t="s">
        <v>125</v>
      </c>
      <c r="B2" s="152" t="s">
        <v>2</v>
      </c>
      <c r="C2" s="151" t="s">
        <v>5</v>
      </c>
      <c r="D2" s="151" t="s">
        <v>6</v>
      </c>
      <c r="E2" s="154" t="s">
        <v>126</v>
      </c>
      <c r="F2" s="163"/>
      <c r="G2" s="163"/>
      <c r="H2" s="163"/>
      <c r="I2" s="164"/>
      <c r="J2" s="154" t="s">
        <v>127</v>
      </c>
      <c r="K2" s="155"/>
      <c r="L2" s="155"/>
      <c r="M2" s="155"/>
      <c r="N2" s="155"/>
    </row>
    <row r="3" spans="1:19" ht="18.75" customHeight="1" x14ac:dyDescent="0.25">
      <c r="A3" s="151"/>
      <c r="B3" s="153"/>
      <c r="C3" s="158"/>
      <c r="D3" s="158"/>
      <c r="E3" s="156" t="s">
        <v>199</v>
      </c>
      <c r="F3" s="152" t="s">
        <v>200</v>
      </c>
      <c r="G3" s="152" t="s">
        <v>201</v>
      </c>
      <c r="H3" s="152" t="s">
        <v>193</v>
      </c>
      <c r="I3" s="160" t="s">
        <v>202</v>
      </c>
      <c r="J3" s="156" t="s">
        <v>199</v>
      </c>
      <c r="K3" s="152" t="s">
        <v>200</v>
      </c>
      <c r="L3" s="152" t="s">
        <v>201</v>
      </c>
      <c r="M3" s="152" t="s">
        <v>193</v>
      </c>
      <c r="N3" s="160" t="s">
        <v>202</v>
      </c>
    </row>
    <row r="4" spans="1:19" ht="9.75" customHeight="1" x14ac:dyDescent="0.25">
      <c r="A4" s="151"/>
      <c r="B4" s="153"/>
      <c r="C4" s="158"/>
      <c r="D4" s="158"/>
      <c r="E4" s="157"/>
      <c r="F4" s="153"/>
      <c r="G4" s="153"/>
      <c r="H4" s="162"/>
      <c r="I4" s="161"/>
      <c r="J4" s="157"/>
      <c r="K4" s="153"/>
      <c r="L4" s="153"/>
      <c r="M4" s="162"/>
      <c r="N4" s="161"/>
    </row>
    <row r="5" spans="1:19" ht="18.75" customHeight="1" x14ac:dyDescent="0.25">
      <c r="A5" s="152"/>
      <c r="B5" s="153"/>
      <c r="C5" s="159"/>
      <c r="D5" s="159"/>
      <c r="E5" s="157"/>
      <c r="F5" s="153"/>
      <c r="G5" s="153"/>
      <c r="H5" s="162"/>
      <c r="I5" s="161"/>
      <c r="J5" s="157"/>
      <c r="K5" s="153"/>
      <c r="L5" s="153"/>
      <c r="M5" s="162"/>
      <c r="N5" s="161"/>
    </row>
    <row r="6" spans="1:19" ht="23.25" customHeight="1" x14ac:dyDescent="0.25">
      <c r="A6" s="152"/>
      <c r="B6" s="153"/>
      <c r="C6" s="159"/>
      <c r="D6" s="159"/>
      <c r="E6" s="157"/>
      <c r="F6" s="153"/>
      <c r="G6" s="153"/>
      <c r="H6" s="162"/>
      <c r="I6" s="161"/>
      <c r="J6" s="157"/>
      <c r="K6" s="153"/>
      <c r="L6" s="153"/>
      <c r="M6" s="162"/>
      <c r="N6" s="161"/>
    </row>
    <row r="7" spans="1:19" ht="33" customHeight="1" x14ac:dyDescent="0.25">
      <c r="A7" s="152"/>
      <c r="B7" s="153"/>
      <c r="C7" s="159"/>
      <c r="D7" s="159"/>
      <c r="E7" s="157"/>
      <c r="F7" s="153"/>
      <c r="G7" s="153"/>
      <c r="H7" s="162"/>
      <c r="I7" s="161"/>
      <c r="J7" s="157"/>
      <c r="K7" s="153"/>
      <c r="L7" s="153"/>
      <c r="M7" s="162"/>
      <c r="N7" s="161"/>
      <c r="P7" s="54"/>
    </row>
    <row r="8" spans="1:19" ht="33" customHeight="1" x14ac:dyDescent="0.25">
      <c r="A8" s="132" t="s">
        <v>187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  <c r="P8" s="54"/>
    </row>
    <row r="9" spans="1:19" ht="59.25" customHeight="1" x14ac:dyDescent="0.25">
      <c r="A9" s="58"/>
      <c r="B9" s="58"/>
      <c r="C9" s="58"/>
      <c r="D9" s="58"/>
      <c r="E9" s="63">
        <f>SUM(E10:E206)</f>
        <v>324298</v>
      </c>
      <c r="F9" s="63">
        <f t="shared" ref="F9:N9" si="0">SUM(F10:F206)</f>
        <v>417281</v>
      </c>
      <c r="G9" s="63">
        <f t="shared" si="0"/>
        <v>411378</v>
      </c>
      <c r="H9" s="63">
        <f t="shared" si="0"/>
        <v>411378</v>
      </c>
      <c r="I9" s="63">
        <f t="shared" si="0"/>
        <v>411378</v>
      </c>
      <c r="J9" s="63">
        <f t="shared" si="0"/>
        <v>1093430884.0599999</v>
      </c>
      <c r="K9" s="63">
        <f t="shared" si="0"/>
        <v>1283810562.0299995</v>
      </c>
      <c r="L9" s="63">
        <f>SUM(L10:L206)</f>
        <v>1467773064</v>
      </c>
      <c r="M9" s="63">
        <f t="shared" si="0"/>
        <v>1467773064</v>
      </c>
      <c r="N9" s="63">
        <f t="shared" si="0"/>
        <v>1467773064</v>
      </c>
      <c r="P9" s="54"/>
      <c r="Q9" s="72"/>
      <c r="R9" s="72"/>
      <c r="S9" s="72"/>
    </row>
    <row r="10" spans="1:19" ht="33" customHeight="1" x14ac:dyDescent="0.25">
      <c r="A10" s="141" t="s">
        <v>129</v>
      </c>
      <c r="B10" s="147" t="s">
        <v>70</v>
      </c>
      <c r="C10" s="93" t="s">
        <v>128</v>
      </c>
      <c r="D10" s="93" t="s">
        <v>41</v>
      </c>
      <c r="E10" s="82">
        <v>19</v>
      </c>
      <c r="F10" s="82">
        <v>25</v>
      </c>
      <c r="G10" s="82">
        <v>25</v>
      </c>
      <c r="H10" s="82">
        <v>25</v>
      </c>
      <c r="I10" s="82">
        <v>25</v>
      </c>
      <c r="J10" s="144">
        <v>83707954.640000001</v>
      </c>
      <c r="K10" s="144">
        <v>94368388.950000003</v>
      </c>
      <c r="L10" s="144">
        <f>11730929.73+94605730.89</f>
        <v>106336660.62</v>
      </c>
      <c r="M10" s="144">
        <v>106336660.62</v>
      </c>
      <c r="N10" s="144">
        <v>106336660.62</v>
      </c>
      <c r="P10" s="54"/>
      <c r="Q10" s="72"/>
      <c r="R10" s="72"/>
      <c r="S10" s="72"/>
    </row>
    <row r="11" spans="1:19" ht="33" customHeight="1" x14ac:dyDescent="0.25">
      <c r="A11" s="142"/>
      <c r="B11" s="148"/>
      <c r="C11" s="93" t="s">
        <v>130</v>
      </c>
      <c r="D11" s="83" t="s">
        <v>74</v>
      </c>
      <c r="E11" s="82">
        <v>3271</v>
      </c>
      <c r="F11" s="82">
        <v>4000</v>
      </c>
      <c r="G11" s="82">
        <v>4000</v>
      </c>
      <c r="H11" s="82">
        <v>4000</v>
      </c>
      <c r="I11" s="82">
        <v>4000</v>
      </c>
      <c r="J11" s="145"/>
      <c r="K11" s="145"/>
      <c r="L11" s="145"/>
      <c r="M11" s="145"/>
      <c r="N11" s="145"/>
      <c r="P11" s="54"/>
    </row>
    <row r="12" spans="1:19" ht="33" customHeight="1" x14ac:dyDescent="0.25">
      <c r="A12" s="142"/>
      <c r="B12" s="148"/>
      <c r="C12" s="93" t="s">
        <v>128</v>
      </c>
      <c r="D12" s="93" t="s">
        <v>41</v>
      </c>
      <c r="E12" s="83">
        <v>89</v>
      </c>
      <c r="F12" s="82">
        <v>110</v>
      </c>
      <c r="G12" s="82">
        <v>105</v>
      </c>
      <c r="H12" s="82">
        <v>105</v>
      </c>
      <c r="I12" s="82">
        <v>105</v>
      </c>
      <c r="J12" s="145"/>
      <c r="K12" s="145"/>
      <c r="L12" s="145"/>
      <c r="M12" s="145"/>
      <c r="N12" s="145"/>
      <c r="P12" s="54"/>
    </row>
    <row r="13" spans="1:19" ht="33" customHeight="1" x14ac:dyDescent="0.25">
      <c r="A13" s="142"/>
      <c r="B13" s="149"/>
      <c r="C13" s="93" t="s">
        <v>130</v>
      </c>
      <c r="D13" s="83" t="s">
        <v>74</v>
      </c>
      <c r="E13" s="82">
        <v>12656</v>
      </c>
      <c r="F13" s="82">
        <v>17600</v>
      </c>
      <c r="G13" s="82">
        <v>16800</v>
      </c>
      <c r="H13" s="82">
        <v>16800</v>
      </c>
      <c r="I13" s="82">
        <v>16800</v>
      </c>
      <c r="J13" s="145"/>
      <c r="K13" s="145"/>
      <c r="L13" s="145"/>
      <c r="M13" s="145"/>
      <c r="N13" s="145"/>
      <c r="P13" s="54"/>
    </row>
    <row r="14" spans="1:19" ht="44.25" customHeight="1" x14ac:dyDescent="0.25">
      <c r="A14" s="142"/>
      <c r="B14" s="84" t="s">
        <v>131</v>
      </c>
      <c r="C14" s="93" t="s">
        <v>128</v>
      </c>
      <c r="D14" s="93" t="s">
        <v>41</v>
      </c>
      <c r="E14" s="82">
        <v>187</v>
      </c>
      <c r="F14" s="82">
        <v>188</v>
      </c>
      <c r="G14" s="82">
        <v>178</v>
      </c>
      <c r="H14" s="82">
        <v>178</v>
      </c>
      <c r="I14" s="82">
        <v>178</v>
      </c>
      <c r="J14" s="145"/>
      <c r="K14" s="145"/>
      <c r="L14" s="145"/>
      <c r="M14" s="145"/>
      <c r="N14" s="145"/>
      <c r="P14" s="54"/>
    </row>
    <row r="15" spans="1:19" ht="45" customHeight="1" x14ac:dyDescent="0.25">
      <c r="A15" s="142"/>
      <c r="B15" s="84" t="s">
        <v>132</v>
      </c>
      <c r="C15" s="93" t="s">
        <v>128</v>
      </c>
      <c r="D15" s="93" t="s">
        <v>41</v>
      </c>
      <c r="E15" s="82">
        <v>232</v>
      </c>
      <c r="F15" s="82">
        <v>232</v>
      </c>
      <c r="G15" s="82">
        <v>242</v>
      </c>
      <c r="H15" s="82">
        <v>242</v>
      </c>
      <c r="I15" s="82">
        <v>242</v>
      </c>
      <c r="J15" s="145"/>
      <c r="K15" s="145"/>
      <c r="L15" s="145"/>
      <c r="M15" s="145"/>
      <c r="N15" s="145"/>
      <c r="P15" s="54"/>
    </row>
    <row r="16" spans="1:19" ht="79.5" customHeight="1" x14ac:dyDescent="0.25">
      <c r="A16" s="143"/>
      <c r="B16" s="84" t="s">
        <v>79</v>
      </c>
      <c r="C16" s="93" t="s">
        <v>128</v>
      </c>
      <c r="D16" s="93" t="s">
        <v>41</v>
      </c>
      <c r="E16" s="82">
        <v>37</v>
      </c>
      <c r="F16" s="82">
        <v>37</v>
      </c>
      <c r="G16" s="82">
        <v>34</v>
      </c>
      <c r="H16" s="82">
        <v>34</v>
      </c>
      <c r="I16" s="82">
        <v>34</v>
      </c>
      <c r="J16" s="146"/>
      <c r="K16" s="146"/>
      <c r="L16" s="146"/>
      <c r="M16" s="146"/>
      <c r="N16" s="146"/>
      <c r="P16" s="54"/>
    </row>
    <row r="17" spans="1:14" ht="12.75" customHeight="1" x14ac:dyDescent="0.25">
      <c r="A17" s="141" t="s">
        <v>133</v>
      </c>
      <c r="B17" s="147" t="s">
        <v>70</v>
      </c>
      <c r="C17" s="93" t="s">
        <v>128</v>
      </c>
      <c r="D17" s="93" t="s">
        <v>41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138">
        <v>47686919.329999998</v>
      </c>
      <c r="K17" s="138">
        <v>51643622.119999997</v>
      </c>
      <c r="L17" s="138">
        <f>6823346.63+53620795.97</f>
        <v>60444142.600000001</v>
      </c>
      <c r="M17" s="138">
        <v>60444142.600000001</v>
      </c>
      <c r="N17" s="138">
        <v>60444142.600000001</v>
      </c>
    </row>
    <row r="18" spans="1:14" ht="15" customHeight="1" x14ac:dyDescent="0.25">
      <c r="A18" s="142"/>
      <c r="B18" s="148"/>
      <c r="C18" s="93" t="s">
        <v>130</v>
      </c>
      <c r="D18" s="83" t="s">
        <v>74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139"/>
      <c r="K18" s="139"/>
      <c r="L18" s="139"/>
      <c r="M18" s="139"/>
      <c r="N18" s="139"/>
    </row>
    <row r="19" spans="1:14" ht="15.75" x14ac:dyDescent="0.25">
      <c r="A19" s="142"/>
      <c r="B19" s="148"/>
      <c r="C19" s="93" t="s">
        <v>128</v>
      </c>
      <c r="D19" s="93" t="s">
        <v>41</v>
      </c>
      <c r="E19" s="83">
        <v>88</v>
      </c>
      <c r="F19" s="85">
        <v>89</v>
      </c>
      <c r="G19" s="85">
        <v>89</v>
      </c>
      <c r="H19" s="85">
        <v>89</v>
      </c>
      <c r="I19" s="85">
        <v>89</v>
      </c>
      <c r="J19" s="139"/>
      <c r="K19" s="139"/>
      <c r="L19" s="139"/>
      <c r="M19" s="139"/>
      <c r="N19" s="139"/>
    </row>
    <row r="20" spans="1:14" ht="30" x14ac:dyDescent="0.25">
      <c r="A20" s="142"/>
      <c r="B20" s="149"/>
      <c r="C20" s="93" t="s">
        <v>130</v>
      </c>
      <c r="D20" s="83" t="s">
        <v>74</v>
      </c>
      <c r="E20" s="82">
        <v>13244</v>
      </c>
      <c r="F20" s="85">
        <v>14240</v>
      </c>
      <c r="G20" s="85">
        <v>14240</v>
      </c>
      <c r="H20" s="85">
        <v>14240</v>
      </c>
      <c r="I20" s="85">
        <v>14240</v>
      </c>
      <c r="J20" s="139"/>
      <c r="K20" s="139"/>
      <c r="L20" s="139"/>
      <c r="M20" s="139"/>
      <c r="N20" s="139"/>
    </row>
    <row r="21" spans="1:14" ht="38.25" x14ac:dyDescent="0.25">
      <c r="A21" s="142"/>
      <c r="B21" s="84" t="s">
        <v>131</v>
      </c>
      <c r="C21" s="93" t="s">
        <v>128</v>
      </c>
      <c r="D21" s="93" t="s">
        <v>41</v>
      </c>
      <c r="E21" s="82">
        <v>136</v>
      </c>
      <c r="F21" s="85">
        <v>136</v>
      </c>
      <c r="G21" s="85">
        <v>133</v>
      </c>
      <c r="H21" s="85">
        <v>133</v>
      </c>
      <c r="I21" s="85">
        <v>133</v>
      </c>
      <c r="J21" s="139"/>
      <c r="K21" s="139"/>
      <c r="L21" s="139"/>
      <c r="M21" s="139"/>
      <c r="N21" s="139"/>
    </row>
    <row r="22" spans="1:14" ht="38.25" x14ac:dyDescent="0.25">
      <c r="A22" s="142"/>
      <c r="B22" s="84" t="s">
        <v>132</v>
      </c>
      <c r="C22" s="93" t="s">
        <v>128</v>
      </c>
      <c r="D22" s="93" t="s">
        <v>41</v>
      </c>
      <c r="E22" s="82">
        <v>147</v>
      </c>
      <c r="F22" s="85">
        <v>147</v>
      </c>
      <c r="G22" s="85">
        <v>149</v>
      </c>
      <c r="H22" s="85">
        <v>149</v>
      </c>
      <c r="I22" s="85">
        <v>149</v>
      </c>
      <c r="J22" s="139"/>
      <c r="K22" s="139"/>
      <c r="L22" s="139"/>
      <c r="M22" s="139"/>
      <c r="N22" s="139"/>
    </row>
    <row r="23" spans="1:14" ht="38.25" x14ac:dyDescent="0.25">
      <c r="A23" s="143"/>
      <c r="B23" s="84" t="s">
        <v>79</v>
      </c>
      <c r="C23" s="93" t="s">
        <v>128</v>
      </c>
      <c r="D23" s="93" t="s">
        <v>41</v>
      </c>
      <c r="E23" s="82">
        <v>14</v>
      </c>
      <c r="F23" s="85">
        <v>13</v>
      </c>
      <c r="G23" s="85">
        <v>13</v>
      </c>
      <c r="H23" s="85">
        <v>13</v>
      </c>
      <c r="I23" s="85">
        <v>13</v>
      </c>
      <c r="J23" s="140"/>
      <c r="K23" s="140"/>
      <c r="L23" s="140"/>
      <c r="M23" s="140"/>
      <c r="N23" s="140"/>
    </row>
    <row r="24" spans="1:14" ht="12.75" customHeight="1" x14ac:dyDescent="0.25">
      <c r="A24" s="141" t="s">
        <v>134</v>
      </c>
      <c r="B24" s="147" t="s">
        <v>70</v>
      </c>
      <c r="C24" s="93" t="s">
        <v>128</v>
      </c>
      <c r="D24" s="93" t="s">
        <v>41</v>
      </c>
      <c r="E24" s="93">
        <v>0</v>
      </c>
      <c r="F24" s="85">
        <v>0</v>
      </c>
      <c r="G24" s="85">
        <v>0</v>
      </c>
      <c r="H24" s="85">
        <v>0</v>
      </c>
      <c r="I24" s="85">
        <v>0</v>
      </c>
      <c r="J24" s="138">
        <v>22948772.809999999</v>
      </c>
      <c r="K24" s="138">
        <v>24000372.940000001</v>
      </c>
      <c r="L24" s="138">
        <f>2972702.03+24856986.17</f>
        <v>27829688.200000003</v>
      </c>
      <c r="M24" s="138">
        <v>27829688.200000003</v>
      </c>
      <c r="N24" s="138">
        <v>27829688.200000003</v>
      </c>
    </row>
    <row r="25" spans="1:14" ht="12.75" customHeight="1" x14ac:dyDescent="0.25">
      <c r="A25" s="142"/>
      <c r="B25" s="148"/>
      <c r="C25" s="93" t="s">
        <v>130</v>
      </c>
      <c r="D25" s="83" t="s">
        <v>74</v>
      </c>
      <c r="E25" s="83">
        <v>0</v>
      </c>
      <c r="F25" s="85">
        <v>0</v>
      </c>
      <c r="G25" s="85">
        <v>0</v>
      </c>
      <c r="H25" s="85">
        <v>0</v>
      </c>
      <c r="I25" s="85">
        <v>0</v>
      </c>
      <c r="J25" s="139"/>
      <c r="K25" s="139"/>
      <c r="L25" s="139"/>
      <c r="M25" s="139"/>
      <c r="N25" s="139"/>
    </row>
    <row r="26" spans="1:14" ht="12.75" customHeight="1" x14ac:dyDescent="0.25">
      <c r="A26" s="142"/>
      <c r="B26" s="148"/>
      <c r="C26" s="93" t="s">
        <v>128</v>
      </c>
      <c r="D26" s="93" t="s">
        <v>41</v>
      </c>
      <c r="E26" s="86">
        <v>20</v>
      </c>
      <c r="F26" s="85">
        <v>23</v>
      </c>
      <c r="G26" s="85">
        <v>20</v>
      </c>
      <c r="H26" s="85">
        <v>20</v>
      </c>
      <c r="I26" s="85">
        <v>20</v>
      </c>
      <c r="J26" s="139"/>
      <c r="K26" s="139"/>
      <c r="L26" s="139"/>
      <c r="M26" s="139"/>
      <c r="N26" s="139"/>
    </row>
    <row r="27" spans="1:14" ht="12.75" customHeight="1" x14ac:dyDescent="0.25">
      <c r="A27" s="142"/>
      <c r="B27" s="149"/>
      <c r="C27" s="93" t="s">
        <v>130</v>
      </c>
      <c r="D27" s="83" t="s">
        <v>74</v>
      </c>
      <c r="E27" s="82">
        <v>2955</v>
      </c>
      <c r="F27" s="85">
        <v>3680</v>
      </c>
      <c r="G27" s="85">
        <v>3200</v>
      </c>
      <c r="H27" s="85">
        <v>3200</v>
      </c>
      <c r="I27" s="85">
        <v>3200</v>
      </c>
      <c r="J27" s="139"/>
      <c r="K27" s="139"/>
      <c r="L27" s="139"/>
      <c r="M27" s="139"/>
      <c r="N27" s="139"/>
    </row>
    <row r="28" spans="1:14" ht="38.25" x14ac:dyDescent="0.25">
      <c r="A28" s="142"/>
      <c r="B28" s="84" t="s">
        <v>131</v>
      </c>
      <c r="C28" s="93" t="s">
        <v>128</v>
      </c>
      <c r="D28" s="93" t="s">
        <v>41</v>
      </c>
      <c r="E28" s="93">
        <v>23</v>
      </c>
      <c r="F28" s="85">
        <v>22</v>
      </c>
      <c r="G28" s="85">
        <v>26</v>
      </c>
      <c r="H28" s="85">
        <v>26</v>
      </c>
      <c r="I28" s="85">
        <v>26</v>
      </c>
      <c r="J28" s="139"/>
      <c r="K28" s="139"/>
      <c r="L28" s="139"/>
      <c r="M28" s="139"/>
      <c r="N28" s="139"/>
    </row>
    <row r="29" spans="1:14" ht="38.25" x14ac:dyDescent="0.25">
      <c r="A29" s="142"/>
      <c r="B29" s="84" t="s">
        <v>132</v>
      </c>
      <c r="C29" s="93" t="s">
        <v>128</v>
      </c>
      <c r="D29" s="93" t="s">
        <v>41</v>
      </c>
      <c r="E29" s="82">
        <v>35</v>
      </c>
      <c r="F29" s="85">
        <v>36</v>
      </c>
      <c r="G29" s="85">
        <v>32</v>
      </c>
      <c r="H29" s="85">
        <v>32</v>
      </c>
      <c r="I29" s="85">
        <v>32</v>
      </c>
      <c r="J29" s="139"/>
      <c r="K29" s="139"/>
      <c r="L29" s="139"/>
      <c r="M29" s="139"/>
      <c r="N29" s="139"/>
    </row>
    <row r="30" spans="1:14" ht="38.25" x14ac:dyDescent="0.25">
      <c r="A30" s="143"/>
      <c r="B30" s="84" t="s">
        <v>79</v>
      </c>
      <c r="C30" s="93" t="s">
        <v>128</v>
      </c>
      <c r="D30" s="93" t="s">
        <v>41</v>
      </c>
      <c r="E30" s="82">
        <v>2</v>
      </c>
      <c r="F30" s="85">
        <v>2</v>
      </c>
      <c r="G30" s="85">
        <v>4</v>
      </c>
      <c r="H30" s="85">
        <v>4</v>
      </c>
      <c r="I30" s="85">
        <v>4</v>
      </c>
      <c r="J30" s="140"/>
      <c r="K30" s="140"/>
      <c r="L30" s="140"/>
      <c r="M30" s="140"/>
      <c r="N30" s="140"/>
    </row>
    <row r="31" spans="1:14" ht="12.75" customHeight="1" x14ac:dyDescent="0.25">
      <c r="A31" s="141" t="s">
        <v>135</v>
      </c>
      <c r="B31" s="147" t="s">
        <v>70</v>
      </c>
      <c r="C31" s="93" t="s">
        <v>128</v>
      </c>
      <c r="D31" s="93" t="s">
        <v>41</v>
      </c>
      <c r="E31" s="93">
        <v>46</v>
      </c>
      <c r="F31" s="85">
        <v>30</v>
      </c>
      <c r="G31" s="85">
        <v>30</v>
      </c>
      <c r="H31" s="85">
        <v>30</v>
      </c>
      <c r="I31" s="85">
        <v>30</v>
      </c>
      <c r="J31" s="138">
        <v>126683245.34</v>
      </c>
      <c r="K31" s="138">
        <v>152980956.19999999</v>
      </c>
      <c r="L31" s="138">
        <f>12936304.66+160590537.84</f>
        <v>173526842.5</v>
      </c>
      <c r="M31" s="138">
        <v>173526842.5</v>
      </c>
      <c r="N31" s="138">
        <v>173526842.5</v>
      </c>
    </row>
    <row r="32" spans="1:14" ht="12.75" customHeight="1" x14ac:dyDescent="0.25">
      <c r="A32" s="142"/>
      <c r="B32" s="148"/>
      <c r="C32" s="93" t="s">
        <v>130</v>
      </c>
      <c r="D32" s="83" t="s">
        <v>74</v>
      </c>
      <c r="E32" s="83">
        <v>5767</v>
      </c>
      <c r="F32" s="85">
        <v>4800</v>
      </c>
      <c r="G32" s="85">
        <v>4800</v>
      </c>
      <c r="H32" s="85">
        <v>4800</v>
      </c>
      <c r="I32" s="85">
        <v>4800</v>
      </c>
      <c r="J32" s="139"/>
      <c r="K32" s="139"/>
      <c r="L32" s="139"/>
      <c r="M32" s="139"/>
      <c r="N32" s="139"/>
    </row>
    <row r="33" spans="1:14" ht="12.75" customHeight="1" x14ac:dyDescent="0.25">
      <c r="A33" s="142"/>
      <c r="B33" s="148"/>
      <c r="C33" s="93" t="s">
        <v>128</v>
      </c>
      <c r="D33" s="93" t="s">
        <v>41</v>
      </c>
      <c r="E33" s="83">
        <v>256</v>
      </c>
      <c r="F33" s="85">
        <v>344</v>
      </c>
      <c r="G33" s="85">
        <v>339</v>
      </c>
      <c r="H33" s="85">
        <v>339</v>
      </c>
      <c r="I33" s="85">
        <v>339</v>
      </c>
      <c r="J33" s="139"/>
      <c r="K33" s="139"/>
      <c r="L33" s="139"/>
      <c r="M33" s="139"/>
      <c r="N33" s="139"/>
    </row>
    <row r="34" spans="1:14" ht="12.75" customHeight="1" x14ac:dyDescent="0.25">
      <c r="A34" s="142"/>
      <c r="B34" s="149"/>
      <c r="C34" s="93" t="s">
        <v>130</v>
      </c>
      <c r="D34" s="83" t="s">
        <v>74</v>
      </c>
      <c r="E34" s="82">
        <v>37081</v>
      </c>
      <c r="F34" s="85">
        <v>55040</v>
      </c>
      <c r="G34" s="85">
        <v>54240</v>
      </c>
      <c r="H34" s="85">
        <v>54240</v>
      </c>
      <c r="I34" s="85">
        <v>54240</v>
      </c>
      <c r="J34" s="139"/>
      <c r="K34" s="139"/>
      <c r="L34" s="139"/>
      <c r="M34" s="139"/>
      <c r="N34" s="139"/>
    </row>
    <row r="35" spans="1:14" ht="38.25" x14ac:dyDescent="0.25">
      <c r="A35" s="142"/>
      <c r="B35" s="84" t="s">
        <v>131</v>
      </c>
      <c r="C35" s="93" t="s">
        <v>128</v>
      </c>
      <c r="D35" s="93" t="s">
        <v>41</v>
      </c>
      <c r="E35" s="82">
        <v>427</v>
      </c>
      <c r="F35" s="85">
        <v>431</v>
      </c>
      <c r="G35" s="85">
        <v>415</v>
      </c>
      <c r="H35" s="85">
        <v>415</v>
      </c>
      <c r="I35" s="85">
        <v>415</v>
      </c>
      <c r="J35" s="139"/>
      <c r="K35" s="139"/>
      <c r="L35" s="139"/>
      <c r="M35" s="139"/>
      <c r="N35" s="139"/>
    </row>
    <row r="36" spans="1:14" ht="38.25" x14ac:dyDescent="0.25">
      <c r="A36" s="142"/>
      <c r="B36" s="84" t="s">
        <v>132</v>
      </c>
      <c r="C36" s="93" t="s">
        <v>128</v>
      </c>
      <c r="D36" s="93" t="s">
        <v>41</v>
      </c>
      <c r="E36" s="82">
        <v>510</v>
      </c>
      <c r="F36" s="85">
        <v>509</v>
      </c>
      <c r="G36" s="85">
        <v>513</v>
      </c>
      <c r="H36" s="85">
        <v>513</v>
      </c>
      <c r="I36" s="85">
        <v>513</v>
      </c>
      <c r="J36" s="139"/>
      <c r="K36" s="139"/>
      <c r="L36" s="139"/>
      <c r="M36" s="139"/>
      <c r="N36" s="139"/>
    </row>
    <row r="37" spans="1:14" ht="38.25" x14ac:dyDescent="0.25">
      <c r="A37" s="143"/>
      <c r="B37" s="84" t="s">
        <v>79</v>
      </c>
      <c r="C37" s="93" t="s">
        <v>128</v>
      </c>
      <c r="D37" s="93" t="s">
        <v>41</v>
      </c>
      <c r="E37" s="82">
        <v>73</v>
      </c>
      <c r="F37" s="85">
        <v>73</v>
      </c>
      <c r="G37" s="85">
        <v>67</v>
      </c>
      <c r="H37" s="85">
        <v>67</v>
      </c>
      <c r="I37" s="85">
        <v>67</v>
      </c>
      <c r="J37" s="140"/>
      <c r="K37" s="140"/>
      <c r="L37" s="140"/>
      <c r="M37" s="140"/>
      <c r="N37" s="140"/>
    </row>
    <row r="38" spans="1:14" ht="12.75" customHeight="1" x14ac:dyDescent="0.25">
      <c r="A38" s="141" t="s">
        <v>136</v>
      </c>
      <c r="B38" s="147" t="s">
        <v>70</v>
      </c>
      <c r="C38" s="93" t="s">
        <v>128</v>
      </c>
      <c r="D38" s="93" t="s">
        <v>41</v>
      </c>
      <c r="E38" s="93">
        <v>7</v>
      </c>
      <c r="F38" s="85">
        <v>11</v>
      </c>
      <c r="G38" s="85">
        <v>6</v>
      </c>
      <c r="H38" s="85">
        <v>6</v>
      </c>
      <c r="I38" s="85">
        <v>6</v>
      </c>
      <c r="J38" s="138">
        <v>45704073.899999999</v>
      </c>
      <c r="K38" s="138">
        <v>45906607.869999997</v>
      </c>
      <c r="L38" s="138">
        <f>7003426.87+40909942.22</f>
        <v>47913369.089999996</v>
      </c>
      <c r="M38" s="138">
        <v>47913369.089999996</v>
      </c>
      <c r="N38" s="138">
        <v>47913369.089999996</v>
      </c>
    </row>
    <row r="39" spans="1:14" ht="12.75" customHeight="1" x14ac:dyDescent="0.25">
      <c r="A39" s="142"/>
      <c r="B39" s="148"/>
      <c r="C39" s="93" t="s">
        <v>130</v>
      </c>
      <c r="D39" s="83" t="s">
        <v>74</v>
      </c>
      <c r="E39" s="83">
        <v>1050</v>
      </c>
      <c r="F39" s="85">
        <v>1600</v>
      </c>
      <c r="G39" s="85">
        <v>960</v>
      </c>
      <c r="H39" s="85">
        <v>960</v>
      </c>
      <c r="I39" s="85">
        <v>960</v>
      </c>
      <c r="J39" s="139"/>
      <c r="K39" s="139"/>
      <c r="L39" s="139"/>
      <c r="M39" s="139"/>
      <c r="N39" s="139"/>
    </row>
    <row r="40" spans="1:14" ht="12.75" customHeight="1" x14ac:dyDescent="0.25">
      <c r="A40" s="142"/>
      <c r="B40" s="148"/>
      <c r="C40" s="93" t="s">
        <v>128</v>
      </c>
      <c r="D40" s="93" t="s">
        <v>41</v>
      </c>
      <c r="E40" s="83">
        <v>27</v>
      </c>
      <c r="F40" s="85">
        <v>56</v>
      </c>
      <c r="G40" s="85">
        <v>47</v>
      </c>
      <c r="H40" s="85">
        <v>47</v>
      </c>
      <c r="I40" s="85">
        <v>47</v>
      </c>
      <c r="J40" s="139"/>
      <c r="K40" s="139"/>
      <c r="L40" s="139"/>
      <c r="M40" s="139"/>
      <c r="N40" s="139"/>
    </row>
    <row r="41" spans="1:14" ht="12.75" customHeight="1" x14ac:dyDescent="0.25">
      <c r="A41" s="142"/>
      <c r="B41" s="149"/>
      <c r="C41" s="93" t="s">
        <v>130</v>
      </c>
      <c r="D41" s="83" t="s">
        <v>74</v>
      </c>
      <c r="E41" s="82">
        <v>3982</v>
      </c>
      <c r="F41" s="85">
        <v>8800</v>
      </c>
      <c r="G41" s="85">
        <v>7520</v>
      </c>
      <c r="H41" s="85">
        <v>7520</v>
      </c>
      <c r="I41" s="85">
        <v>7520</v>
      </c>
      <c r="J41" s="139"/>
      <c r="K41" s="139"/>
      <c r="L41" s="139"/>
      <c r="M41" s="139"/>
      <c r="N41" s="139"/>
    </row>
    <row r="42" spans="1:14" ht="38.25" x14ac:dyDescent="0.25">
      <c r="A42" s="142"/>
      <c r="B42" s="84" t="s">
        <v>131</v>
      </c>
      <c r="C42" s="93" t="s">
        <v>128</v>
      </c>
      <c r="D42" s="93" t="s">
        <v>41</v>
      </c>
      <c r="E42" s="82">
        <v>40</v>
      </c>
      <c r="F42" s="85">
        <v>40</v>
      </c>
      <c r="G42" s="85">
        <v>46</v>
      </c>
      <c r="H42" s="85">
        <v>46</v>
      </c>
      <c r="I42" s="85">
        <v>46</v>
      </c>
      <c r="J42" s="139"/>
      <c r="K42" s="139"/>
      <c r="L42" s="139"/>
      <c r="M42" s="139"/>
      <c r="N42" s="139"/>
    </row>
    <row r="43" spans="1:14" ht="38.25" x14ac:dyDescent="0.25">
      <c r="A43" s="142"/>
      <c r="B43" s="84" t="s">
        <v>132</v>
      </c>
      <c r="C43" s="93" t="s">
        <v>128</v>
      </c>
      <c r="D43" s="93" t="s">
        <v>41</v>
      </c>
      <c r="E43" s="82">
        <v>64</v>
      </c>
      <c r="F43" s="85">
        <v>64</v>
      </c>
      <c r="G43" s="85">
        <v>56</v>
      </c>
      <c r="H43" s="85">
        <v>56</v>
      </c>
      <c r="I43" s="85">
        <v>56</v>
      </c>
      <c r="J43" s="139"/>
      <c r="K43" s="139"/>
      <c r="L43" s="139"/>
      <c r="M43" s="139"/>
      <c r="N43" s="139"/>
    </row>
    <row r="44" spans="1:14" ht="38.25" x14ac:dyDescent="0.25">
      <c r="A44" s="143"/>
      <c r="B44" s="84" t="s">
        <v>79</v>
      </c>
      <c r="C44" s="93" t="s">
        <v>128</v>
      </c>
      <c r="D44" s="93" t="s">
        <v>41</v>
      </c>
      <c r="E44" s="82">
        <v>7</v>
      </c>
      <c r="F44" s="85">
        <v>7</v>
      </c>
      <c r="G44" s="85">
        <v>7</v>
      </c>
      <c r="H44" s="85">
        <v>7</v>
      </c>
      <c r="I44" s="85">
        <v>7</v>
      </c>
      <c r="J44" s="140"/>
      <c r="K44" s="140"/>
      <c r="L44" s="140"/>
      <c r="M44" s="140"/>
      <c r="N44" s="140"/>
    </row>
    <row r="45" spans="1:14" ht="12.75" customHeight="1" x14ac:dyDescent="0.25">
      <c r="A45" s="141" t="s">
        <v>137</v>
      </c>
      <c r="B45" s="147" t="s">
        <v>70</v>
      </c>
      <c r="C45" s="93" t="s">
        <v>128</v>
      </c>
      <c r="D45" s="93" t="s">
        <v>41</v>
      </c>
      <c r="E45" s="93">
        <v>29</v>
      </c>
      <c r="F45" s="85">
        <v>25</v>
      </c>
      <c r="G45" s="85">
        <v>25</v>
      </c>
      <c r="H45" s="85">
        <v>25</v>
      </c>
      <c r="I45" s="85">
        <v>25</v>
      </c>
      <c r="J45" s="138">
        <v>54016614.079999998</v>
      </c>
      <c r="K45" s="138">
        <v>63120022.700000003</v>
      </c>
      <c r="L45" s="138">
        <f>6388458.21+68191494.39</f>
        <v>74579952.599999994</v>
      </c>
      <c r="M45" s="138">
        <v>74579952.599999994</v>
      </c>
      <c r="N45" s="138">
        <v>74579952.599999994</v>
      </c>
    </row>
    <row r="46" spans="1:14" ht="12.75" customHeight="1" x14ac:dyDescent="0.25">
      <c r="A46" s="142"/>
      <c r="B46" s="148"/>
      <c r="C46" s="93" t="s">
        <v>130</v>
      </c>
      <c r="D46" s="83" t="s">
        <v>74</v>
      </c>
      <c r="E46" s="83">
        <v>4211</v>
      </c>
      <c r="F46" s="85">
        <v>4000</v>
      </c>
      <c r="G46" s="85">
        <v>4000</v>
      </c>
      <c r="H46" s="85">
        <v>4000</v>
      </c>
      <c r="I46" s="85">
        <v>4000</v>
      </c>
      <c r="J46" s="139"/>
      <c r="K46" s="139"/>
      <c r="L46" s="139"/>
      <c r="M46" s="139"/>
      <c r="N46" s="139"/>
    </row>
    <row r="47" spans="1:14" ht="12.75" customHeight="1" x14ac:dyDescent="0.25">
      <c r="A47" s="142"/>
      <c r="B47" s="148"/>
      <c r="C47" s="93" t="s">
        <v>128</v>
      </c>
      <c r="D47" s="93" t="s">
        <v>41</v>
      </c>
      <c r="E47" s="83">
        <v>153</v>
      </c>
      <c r="F47" s="85">
        <v>140</v>
      </c>
      <c r="G47" s="85">
        <v>140</v>
      </c>
      <c r="H47" s="85">
        <v>140</v>
      </c>
      <c r="I47" s="85">
        <v>140</v>
      </c>
      <c r="J47" s="139"/>
      <c r="K47" s="139"/>
      <c r="L47" s="139"/>
      <c r="M47" s="139"/>
      <c r="N47" s="139"/>
    </row>
    <row r="48" spans="1:14" ht="12.75" customHeight="1" x14ac:dyDescent="0.25">
      <c r="A48" s="142"/>
      <c r="B48" s="149"/>
      <c r="C48" s="93" t="s">
        <v>130</v>
      </c>
      <c r="D48" s="83" t="s">
        <v>74</v>
      </c>
      <c r="E48" s="82">
        <v>20077</v>
      </c>
      <c r="F48" s="85">
        <v>22400</v>
      </c>
      <c r="G48" s="85">
        <v>22400</v>
      </c>
      <c r="H48" s="85">
        <v>22400</v>
      </c>
      <c r="I48" s="85">
        <v>22400</v>
      </c>
      <c r="J48" s="139"/>
      <c r="K48" s="139"/>
      <c r="L48" s="139"/>
      <c r="M48" s="139"/>
      <c r="N48" s="139"/>
    </row>
    <row r="49" spans="1:14" ht="38.25" x14ac:dyDescent="0.25">
      <c r="A49" s="142"/>
      <c r="B49" s="84" t="s">
        <v>131</v>
      </c>
      <c r="C49" s="93" t="s">
        <v>128</v>
      </c>
      <c r="D49" s="93" t="s">
        <v>41</v>
      </c>
      <c r="E49" s="82">
        <v>159</v>
      </c>
      <c r="F49" s="85">
        <v>161</v>
      </c>
      <c r="G49" s="85">
        <v>168</v>
      </c>
      <c r="H49" s="85">
        <v>168</v>
      </c>
      <c r="I49" s="85">
        <v>168</v>
      </c>
      <c r="J49" s="139"/>
      <c r="K49" s="139"/>
      <c r="L49" s="139"/>
      <c r="M49" s="139"/>
      <c r="N49" s="139"/>
    </row>
    <row r="50" spans="1:14" ht="38.25" x14ac:dyDescent="0.25">
      <c r="A50" s="142"/>
      <c r="B50" s="84" t="s">
        <v>132</v>
      </c>
      <c r="C50" s="93" t="s">
        <v>128</v>
      </c>
      <c r="D50" s="93" t="s">
        <v>41</v>
      </c>
      <c r="E50" s="82">
        <v>175</v>
      </c>
      <c r="F50" s="85">
        <v>174</v>
      </c>
      <c r="G50" s="85">
        <v>187</v>
      </c>
      <c r="H50" s="85">
        <v>187</v>
      </c>
      <c r="I50" s="85">
        <v>187</v>
      </c>
      <c r="J50" s="139"/>
      <c r="K50" s="139"/>
      <c r="L50" s="139"/>
      <c r="M50" s="139"/>
      <c r="N50" s="139"/>
    </row>
    <row r="51" spans="1:14" ht="38.25" x14ac:dyDescent="0.25">
      <c r="A51" s="143"/>
      <c r="B51" s="84" t="s">
        <v>79</v>
      </c>
      <c r="C51" s="93" t="s">
        <v>128</v>
      </c>
      <c r="D51" s="93" t="s">
        <v>41</v>
      </c>
      <c r="E51" s="82">
        <v>28</v>
      </c>
      <c r="F51" s="85">
        <v>28</v>
      </c>
      <c r="G51" s="85">
        <v>24</v>
      </c>
      <c r="H51" s="85">
        <v>24</v>
      </c>
      <c r="I51" s="85">
        <v>24</v>
      </c>
      <c r="J51" s="140"/>
      <c r="K51" s="140"/>
      <c r="L51" s="140"/>
      <c r="M51" s="140"/>
      <c r="N51" s="140"/>
    </row>
    <row r="52" spans="1:14" ht="12.75" customHeight="1" x14ac:dyDescent="0.25">
      <c r="A52" s="141" t="s">
        <v>138</v>
      </c>
      <c r="B52" s="147" t="s">
        <v>70</v>
      </c>
      <c r="C52" s="93" t="s">
        <v>128</v>
      </c>
      <c r="D52" s="93" t="s">
        <v>41</v>
      </c>
      <c r="E52" s="93">
        <v>0</v>
      </c>
      <c r="F52" s="85">
        <v>0</v>
      </c>
      <c r="G52" s="85">
        <v>0</v>
      </c>
      <c r="H52" s="85">
        <v>0</v>
      </c>
      <c r="I52" s="85">
        <v>0</v>
      </c>
      <c r="J52" s="138">
        <v>21258984.420000002</v>
      </c>
      <c r="K52" s="138">
        <v>22166415.27</v>
      </c>
      <c r="L52" s="138">
        <f>7442992.32+22569894.8</f>
        <v>30012887.120000001</v>
      </c>
      <c r="M52" s="138">
        <v>30012887.120000001</v>
      </c>
      <c r="N52" s="138">
        <v>30012887.120000001</v>
      </c>
    </row>
    <row r="53" spans="1:14" ht="12.75" customHeight="1" x14ac:dyDescent="0.25">
      <c r="A53" s="142"/>
      <c r="B53" s="148"/>
      <c r="C53" s="93" t="s">
        <v>130</v>
      </c>
      <c r="D53" s="83" t="s">
        <v>74</v>
      </c>
      <c r="E53" s="83">
        <v>0</v>
      </c>
      <c r="F53" s="85">
        <v>0</v>
      </c>
      <c r="G53" s="85">
        <v>0</v>
      </c>
      <c r="H53" s="85">
        <v>0</v>
      </c>
      <c r="I53" s="85">
        <v>0</v>
      </c>
      <c r="J53" s="139"/>
      <c r="K53" s="139"/>
      <c r="L53" s="139"/>
      <c r="M53" s="139"/>
      <c r="N53" s="139"/>
    </row>
    <row r="54" spans="1:14" ht="12.75" customHeight="1" x14ac:dyDescent="0.25">
      <c r="A54" s="142"/>
      <c r="B54" s="148"/>
      <c r="C54" s="93" t="s">
        <v>128</v>
      </c>
      <c r="D54" s="93" t="s">
        <v>41</v>
      </c>
      <c r="E54" s="83">
        <v>9</v>
      </c>
      <c r="F54" s="85">
        <v>22</v>
      </c>
      <c r="G54" s="85">
        <v>20</v>
      </c>
      <c r="H54" s="85">
        <v>20</v>
      </c>
      <c r="I54" s="85">
        <v>20</v>
      </c>
      <c r="J54" s="139"/>
      <c r="K54" s="139"/>
      <c r="L54" s="139"/>
      <c r="M54" s="139"/>
      <c r="N54" s="139"/>
    </row>
    <row r="55" spans="1:14" ht="12.75" customHeight="1" x14ac:dyDescent="0.25">
      <c r="A55" s="142"/>
      <c r="B55" s="149"/>
      <c r="C55" s="93" t="s">
        <v>130</v>
      </c>
      <c r="D55" s="83" t="s">
        <v>74</v>
      </c>
      <c r="E55" s="82">
        <v>1450</v>
      </c>
      <c r="F55" s="85">
        <v>3520</v>
      </c>
      <c r="G55" s="85">
        <v>3200</v>
      </c>
      <c r="H55" s="85">
        <v>3200</v>
      </c>
      <c r="I55" s="85">
        <v>3200</v>
      </c>
      <c r="J55" s="139"/>
      <c r="K55" s="139"/>
      <c r="L55" s="139"/>
      <c r="M55" s="139"/>
      <c r="N55" s="139"/>
    </row>
    <row r="56" spans="1:14" ht="38.25" x14ac:dyDescent="0.25">
      <c r="A56" s="142"/>
      <c r="B56" s="84" t="s">
        <v>131</v>
      </c>
      <c r="C56" s="93" t="s">
        <v>128</v>
      </c>
      <c r="D56" s="93" t="s">
        <v>41</v>
      </c>
      <c r="E56" s="82">
        <v>30</v>
      </c>
      <c r="F56" s="85">
        <v>30</v>
      </c>
      <c r="G56" s="85">
        <v>25</v>
      </c>
      <c r="H56" s="85">
        <v>25</v>
      </c>
      <c r="I56" s="85">
        <v>25</v>
      </c>
      <c r="J56" s="139"/>
      <c r="K56" s="139"/>
      <c r="L56" s="139"/>
      <c r="M56" s="139"/>
      <c r="N56" s="139"/>
    </row>
    <row r="57" spans="1:14" ht="38.25" x14ac:dyDescent="0.25">
      <c r="A57" s="142"/>
      <c r="B57" s="84" t="s">
        <v>132</v>
      </c>
      <c r="C57" s="93" t="s">
        <v>128</v>
      </c>
      <c r="D57" s="93" t="s">
        <v>41</v>
      </c>
      <c r="E57" s="82">
        <v>38</v>
      </c>
      <c r="F57" s="85">
        <v>37</v>
      </c>
      <c r="G57" s="85">
        <v>32</v>
      </c>
      <c r="H57" s="85">
        <v>32</v>
      </c>
      <c r="I57" s="85">
        <v>32</v>
      </c>
      <c r="J57" s="139"/>
      <c r="K57" s="139"/>
      <c r="L57" s="139"/>
      <c r="M57" s="139"/>
      <c r="N57" s="139"/>
    </row>
    <row r="58" spans="1:14" ht="38.25" x14ac:dyDescent="0.25">
      <c r="A58" s="143"/>
      <c r="B58" s="84" t="s">
        <v>79</v>
      </c>
      <c r="C58" s="93" t="s">
        <v>128</v>
      </c>
      <c r="D58" s="93" t="s">
        <v>41</v>
      </c>
      <c r="E58" s="82">
        <v>5</v>
      </c>
      <c r="F58" s="85">
        <v>5</v>
      </c>
      <c r="G58" s="85">
        <v>6</v>
      </c>
      <c r="H58" s="85">
        <v>6</v>
      </c>
      <c r="I58" s="85">
        <v>6</v>
      </c>
      <c r="J58" s="140"/>
      <c r="K58" s="140"/>
      <c r="L58" s="140"/>
      <c r="M58" s="140"/>
      <c r="N58" s="140"/>
    </row>
    <row r="59" spans="1:14" ht="12.75" customHeight="1" x14ac:dyDescent="0.25">
      <c r="A59" s="141" t="s">
        <v>139</v>
      </c>
      <c r="B59" s="147" t="s">
        <v>70</v>
      </c>
      <c r="C59" s="93" t="s">
        <v>128</v>
      </c>
      <c r="D59" s="93" t="s">
        <v>41</v>
      </c>
      <c r="E59" s="93">
        <v>22</v>
      </c>
      <c r="F59" s="85">
        <v>35</v>
      </c>
      <c r="G59" s="85">
        <v>30</v>
      </c>
      <c r="H59" s="85">
        <v>30</v>
      </c>
      <c r="I59" s="85">
        <v>30</v>
      </c>
      <c r="J59" s="138">
        <v>55948513.590000004</v>
      </c>
      <c r="K59" s="138">
        <v>65681489.460000001</v>
      </c>
      <c r="L59" s="138">
        <f>4735979.03+70920099.44</f>
        <v>75656078.469999999</v>
      </c>
      <c r="M59" s="138">
        <v>75656078.469999999</v>
      </c>
      <c r="N59" s="138">
        <v>75656078.469999999</v>
      </c>
    </row>
    <row r="60" spans="1:14" ht="12.75" customHeight="1" x14ac:dyDescent="0.25">
      <c r="A60" s="142"/>
      <c r="B60" s="148"/>
      <c r="C60" s="93" t="s">
        <v>130</v>
      </c>
      <c r="D60" s="83" t="s">
        <v>74</v>
      </c>
      <c r="E60" s="83">
        <v>3007</v>
      </c>
      <c r="F60" s="85">
        <v>5600</v>
      </c>
      <c r="G60" s="85">
        <v>4800</v>
      </c>
      <c r="H60" s="85">
        <v>4800</v>
      </c>
      <c r="I60" s="85">
        <v>4800</v>
      </c>
      <c r="J60" s="139"/>
      <c r="K60" s="139"/>
      <c r="L60" s="139"/>
      <c r="M60" s="139"/>
      <c r="N60" s="139"/>
    </row>
    <row r="61" spans="1:14" ht="12.75" customHeight="1" x14ac:dyDescent="0.25">
      <c r="A61" s="142"/>
      <c r="B61" s="148"/>
      <c r="C61" s="93" t="s">
        <v>128</v>
      </c>
      <c r="D61" s="93" t="s">
        <v>41</v>
      </c>
      <c r="E61" s="83">
        <v>108</v>
      </c>
      <c r="F61" s="85">
        <v>124</v>
      </c>
      <c r="G61" s="85">
        <v>130</v>
      </c>
      <c r="H61" s="85">
        <v>130</v>
      </c>
      <c r="I61" s="85">
        <v>130</v>
      </c>
      <c r="J61" s="139"/>
      <c r="K61" s="139"/>
      <c r="L61" s="139"/>
      <c r="M61" s="139"/>
      <c r="N61" s="139"/>
    </row>
    <row r="62" spans="1:14" ht="12.75" customHeight="1" x14ac:dyDescent="0.25">
      <c r="A62" s="142"/>
      <c r="B62" s="149"/>
      <c r="C62" s="93" t="s">
        <v>130</v>
      </c>
      <c r="D62" s="83" t="s">
        <v>74</v>
      </c>
      <c r="E62" s="82">
        <v>14760</v>
      </c>
      <c r="F62" s="85">
        <v>20000</v>
      </c>
      <c r="G62" s="85">
        <v>20800</v>
      </c>
      <c r="H62" s="85">
        <v>20800</v>
      </c>
      <c r="I62" s="85">
        <v>20800</v>
      </c>
      <c r="J62" s="139"/>
      <c r="K62" s="139"/>
      <c r="L62" s="139"/>
      <c r="M62" s="139"/>
      <c r="N62" s="139"/>
    </row>
    <row r="63" spans="1:14" ht="38.25" x14ac:dyDescent="0.25">
      <c r="A63" s="142"/>
      <c r="B63" s="84" t="s">
        <v>131</v>
      </c>
      <c r="C63" s="93" t="s">
        <v>128</v>
      </c>
      <c r="D63" s="93" t="s">
        <v>41</v>
      </c>
      <c r="E63" s="82">
        <v>164</v>
      </c>
      <c r="F63" s="85">
        <v>164</v>
      </c>
      <c r="G63" s="85">
        <v>161</v>
      </c>
      <c r="H63" s="85">
        <v>161</v>
      </c>
      <c r="I63" s="85">
        <v>161</v>
      </c>
      <c r="J63" s="139"/>
      <c r="K63" s="139"/>
      <c r="L63" s="139"/>
      <c r="M63" s="139"/>
      <c r="N63" s="139"/>
    </row>
    <row r="64" spans="1:14" ht="38.25" x14ac:dyDescent="0.25">
      <c r="A64" s="142"/>
      <c r="B64" s="84" t="s">
        <v>132</v>
      </c>
      <c r="C64" s="93" t="s">
        <v>128</v>
      </c>
      <c r="D64" s="93" t="s">
        <v>41</v>
      </c>
      <c r="E64" s="82">
        <v>216</v>
      </c>
      <c r="F64" s="85">
        <v>216</v>
      </c>
      <c r="G64" s="85">
        <v>218</v>
      </c>
      <c r="H64" s="85">
        <v>218</v>
      </c>
      <c r="I64" s="85">
        <v>218</v>
      </c>
      <c r="J64" s="139"/>
      <c r="K64" s="139"/>
      <c r="L64" s="139"/>
      <c r="M64" s="139"/>
      <c r="N64" s="139"/>
    </row>
    <row r="65" spans="1:14" ht="38.25" x14ac:dyDescent="0.25">
      <c r="A65" s="143"/>
      <c r="B65" s="84" t="s">
        <v>79</v>
      </c>
      <c r="C65" s="93" t="s">
        <v>128</v>
      </c>
      <c r="D65" s="93" t="s">
        <v>41</v>
      </c>
      <c r="E65" s="82">
        <v>26</v>
      </c>
      <c r="F65" s="85">
        <v>26</v>
      </c>
      <c r="G65" s="85">
        <v>20</v>
      </c>
      <c r="H65" s="85">
        <v>20</v>
      </c>
      <c r="I65" s="85">
        <v>20</v>
      </c>
      <c r="J65" s="140"/>
      <c r="K65" s="140"/>
      <c r="L65" s="140"/>
      <c r="M65" s="140"/>
      <c r="N65" s="140"/>
    </row>
    <row r="66" spans="1:14" ht="12.75" customHeight="1" x14ac:dyDescent="0.25">
      <c r="A66" s="141" t="s">
        <v>140</v>
      </c>
      <c r="B66" s="147" t="s">
        <v>70</v>
      </c>
      <c r="C66" s="93" t="s">
        <v>128</v>
      </c>
      <c r="D66" s="93" t="s">
        <v>41</v>
      </c>
      <c r="E66" s="93">
        <v>6</v>
      </c>
      <c r="F66" s="85">
        <v>8</v>
      </c>
      <c r="G66" s="85">
        <v>8</v>
      </c>
      <c r="H66" s="85">
        <v>8</v>
      </c>
      <c r="I66" s="85">
        <v>8</v>
      </c>
      <c r="J66" s="138">
        <v>29162376.739999998</v>
      </c>
      <c r="K66" s="138">
        <v>31932237.140000001</v>
      </c>
      <c r="L66" s="138">
        <f>6152067.69+32391414.76</f>
        <v>38543482.450000003</v>
      </c>
      <c r="M66" s="138">
        <v>38543482.450000003</v>
      </c>
      <c r="N66" s="138">
        <v>38543482.450000003</v>
      </c>
    </row>
    <row r="67" spans="1:14" ht="12.75" customHeight="1" x14ac:dyDescent="0.25">
      <c r="A67" s="142"/>
      <c r="B67" s="148"/>
      <c r="C67" s="93" t="s">
        <v>130</v>
      </c>
      <c r="D67" s="83" t="s">
        <v>74</v>
      </c>
      <c r="E67" s="83">
        <v>724</v>
      </c>
      <c r="F67" s="85">
        <v>1280</v>
      </c>
      <c r="G67" s="85">
        <v>1280</v>
      </c>
      <c r="H67" s="85">
        <v>1280</v>
      </c>
      <c r="I67" s="85">
        <v>1280</v>
      </c>
      <c r="J67" s="139"/>
      <c r="K67" s="139"/>
      <c r="L67" s="139"/>
      <c r="M67" s="139"/>
      <c r="N67" s="139"/>
    </row>
    <row r="68" spans="1:14" ht="12.75" customHeight="1" x14ac:dyDescent="0.25">
      <c r="A68" s="142"/>
      <c r="B68" s="148"/>
      <c r="C68" s="93" t="s">
        <v>128</v>
      </c>
      <c r="D68" s="93" t="s">
        <v>41</v>
      </c>
      <c r="E68" s="83">
        <v>26</v>
      </c>
      <c r="F68" s="85">
        <v>32</v>
      </c>
      <c r="G68" s="85">
        <v>32</v>
      </c>
      <c r="H68" s="85">
        <v>32</v>
      </c>
      <c r="I68" s="85">
        <v>32</v>
      </c>
      <c r="J68" s="139"/>
      <c r="K68" s="139"/>
      <c r="L68" s="139"/>
      <c r="M68" s="139"/>
      <c r="N68" s="139"/>
    </row>
    <row r="69" spans="1:14" ht="12.75" customHeight="1" x14ac:dyDescent="0.25">
      <c r="A69" s="142"/>
      <c r="B69" s="149"/>
      <c r="C69" s="93" t="s">
        <v>130</v>
      </c>
      <c r="D69" s="83" t="s">
        <v>74</v>
      </c>
      <c r="E69" s="82">
        <v>3924</v>
      </c>
      <c r="F69" s="85">
        <v>5120</v>
      </c>
      <c r="G69" s="85">
        <v>5120</v>
      </c>
      <c r="H69" s="85">
        <v>5120</v>
      </c>
      <c r="I69" s="85">
        <v>5120</v>
      </c>
      <c r="J69" s="139"/>
      <c r="K69" s="139"/>
      <c r="L69" s="139"/>
      <c r="M69" s="139"/>
      <c r="N69" s="139"/>
    </row>
    <row r="70" spans="1:14" ht="38.25" x14ac:dyDescent="0.25">
      <c r="A70" s="142"/>
      <c r="B70" s="84" t="s">
        <v>131</v>
      </c>
      <c r="C70" s="93" t="s">
        <v>128</v>
      </c>
      <c r="D70" s="93" t="s">
        <v>41</v>
      </c>
      <c r="E70" s="82">
        <v>35</v>
      </c>
      <c r="F70" s="85">
        <v>35</v>
      </c>
      <c r="G70" s="85">
        <v>31</v>
      </c>
      <c r="H70" s="85">
        <v>31</v>
      </c>
      <c r="I70" s="85">
        <v>31</v>
      </c>
      <c r="J70" s="139"/>
      <c r="K70" s="139"/>
      <c r="L70" s="139"/>
      <c r="M70" s="139"/>
      <c r="N70" s="139"/>
    </row>
    <row r="71" spans="1:14" ht="38.25" x14ac:dyDescent="0.25">
      <c r="A71" s="142"/>
      <c r="B71" s="84" t="s">
        <v>132</v>
      </c>
      <c r="C71" s="93" t="s">
        <v>128</v>
      </c>
      <c r="D71" s="93" t="s">
        <v>41</v>
      </c>
      <c r="E71" s="82">
        <v>51</v>
      </c>
      <c r="F71" s="85">
        <v>51</v>
      </c>
      <c r="G71" s="85">
        <v>50</v>
      </c>
      <c r="H71" s="85">
        <v>50</v>
      </c>
      <c r="I71" s="85">
        <v>50</v>
      </c>
      <c r="J71" s="139"/>
      <c r="K71" s="139"/>
      <c r="L71" s="139"/>
      <c r="M71" s="139"/>
      <c r="N71" s="139"/>
    </row>
    <row r="72" spans="1:14" ht="38.25" x14ac:dyDescent="0.25">
      <c r="A72" s="143"/>
      <c r="B72" s="84" t="s">
        <v>79</v>
      </c>
      <c r="C72" s="93" t="s">
        <v>128</v>
      </c>
      <c r="D72" s="93" t="s">
        <v>41</v>
      </c>
      <c r="E72" s="82">
        <v>2</v>
      </c>
      <c r="F72" s="85">
        <v>2</v>
      </c>
      <c r="G72" s="85">
        <v>8</v>
      </c>
      <c r="H72" s="85">
        <v>8</v>
      </c>
      <c r="I72" s="85">
        <v>8</v>
      </c>
      <c r="J72" s="140"/>
      <c r="K72" s="140"/>
      <c r="L72" s="140"/>
      <c r="M72" s="140"/>
      <c r="N72" s="140"/>
    </row>
    <row r="73" spans="1:14" ht="12.75" customHeight="1" x14ac:dyDescent="0.25">
      <c r="A73" s="141" t="s">
        <v>141</v>
      </c>
      <c r="B73" s="147" t="s">
        <v>70</v>
      </c>
      <c r="C73" s="93" t="s">
        <v>128</v>
      </c>
      <c r="D73" s="93" t="s">
        <v>41</v>
      </c>
      <c r="E73" s="93">
        <v>0</v>
      </c>
      <c r="F73" s="85">
        <v>0</v>
      </c>
      <c r="G73" s="85">
        <v>0</v>
      </c>
      <c r="H73" s="85">
        <v>0</v>
      </c>
      <c r="I73" s="85">
        <v>0</v>
      </c>
      <c r="J73" s="138">
        <v>34744441.390000001</v>
      </c>
      <c r="K73" s="138">
        <v>38696530.560000002</v>
      </c>
      <c r="L73" s="138">
        <f>4916503.93+39722484</f>
        <v>44638987.93</v>
      </c>
      <c r="M73" s="138">
        <v>44638987.93</v>
      </c>
      <c r="N73" s="138">
        <v>44638987.93</v>
      </c>
    </row>
    <row r="74" spans="1:14" ht="12.75" customHeight="1" x14ac:dyDescent="0.25">
      <c r="A74" s="142"/>
      <c r="B74" s="148"/>
      <c r="C74" s="93" t="s">
        <v>130</v>
      </c>
      <c r="D74" s="83" t="s">
        <v>74</v>
      </c>
      <c r="E74" s="83">
        <v>0</v>
      </c>
      <c r="F74" s="85">
        <v>0</v>
      </c>
      <c r="G74" s="85">
        <v>0</v>
      </c>
      <c r="H74" s="85">
        <v>0</v>
      </c>
      <c r="I74" s="85">
        <v>0</v>
      </c>
      <c r="J74" s="139"/>
      <c r="K74" s="139"/>
      <c r="L74" s="139"/>
      <c r="M74" s="139"/>
      <c r="N74" s="139"/>
    </row>
    <row r="75" spans="1:14" ht="12.75" customHeight="1" x14ac:dyDescent="0.25">
      <c r="A75" s="142"/>
      <c r="B75" s="148"/>
      <c r="C75" s="93" t="s">
        <v>128</v>
      </c>
      <c r="D75" s="93" t="s">
        <v>41</v>
      </c>
      <c r="E75" s="83">
        <v>0</v>
      </c>
      <c r="F75" s="85">
        <v>0</v>
      </c>
      <c r="G75" s="85">
        <v>0</v>
      </c>
      <c r="H75" s="85">
        <v>0</v>
      </c>
      <c r="I75" s="85">
        <v>0</v>
      </c>
      <c r="J75" s="139"/>
      <c r="K75" s="139"/>
      <c r="L75" s="139"/>
      <c r="M75" s="139"/>
      <c r="N75" s="139"/>
    </row>
    <row r="76" spans="1:14" ht="12.75" customHeight="1" x14ac:dyDescent="0.25">
      <c r="A76" s="142"/>
      <c r="B76" s="149"/>
      <c r="C76" s="93" t="s">
        <v>130</v>
      </c>
      <c r="D76" s="83" t="s">
        <v>74</v>
      </c>
      <c r="E76" s="82">
        <v>0</v>
      </c>
      <c r="F76" s="85">
        <v>0</v>
      </c>
      <c r="G76" s="85">
        <v>0</v>
      </c>
      <c r="H76" s="85">
        <v>0</v>
      </c>
      <c r="I76" s="85">
        <v>0</v>
      </c>
      <c r="J76" s="139"/>
      <c r="K76" s="139"/>
      <c r="L76" s="139"/>
      <c r="M76" s="139"/>
      <c r="N76" s="139"/>
    </row>
    <row r="77" spans="1:14" ht="38.25" x14ac:dyDescent="0.25">
      <c r="A77" s="142"/>
      <c r="B77" s="84" t="s">
        <v>131</v>
      </c>
      <c r="C77" s="93" t="s">
        <v>128</v>
      </c>
      <c r="D77" s="93" t="s">
        <v>41</v>
      </c>
      <c r="E77" s="82">
        <v>128</v>
      </c>
      <c r="F77" s="85">
        <v>128</v>
      </c>
      <c r="G77" s="85">
        <v>127</v>
      </c>
      <c r="H77" s="85">
        <v>127</v>
      </c>
      <c r="I77" s="85">
        <v>127</v>
      </c>
      <c r="J77" s="139"/>
      <c r="K77" s="139"/>
      <c r="L77" s="139"/>
      <c r="M77" s="139"/>
      <c r="N77" s="139"/>
    </row>
    <row r="78" spans="1:14" ht="38.25" x14ac:dyDescent="0.25">
      <c r="A78" s="142"/>
      <c r="B78" s="84" t="s">
        <v>132</v>
      </c>
      <c r="C78" s="93" t="s">
        <v>128</v>
      </c>
      <c r="D78" s="93" t="s">
        <v>41</v>
      </c>
      <c r="E78" s="82">
        <v>172</v>
      </c>
      <c r="F78" s="85">
        <v>172</v>
      </c>
      <c r="G78" s="85">
        <v>162</v>
      </c>
      <c r="H78" s="85">
        <v>162</v>
      </c>
      <c r="I78" s="85">
        <v>162</v>
      </c>
      <c r="J78" s="139"/>
      <c r="K78" s="139"/>
      <c r="L78" s="139"/>
      <c r="M78" s="139"/>
      <c r="N78" s="139"/>
    </row>
    <row r="79" spans="1:14" ht="38.25" x14ac:dyDescent="0.25">
      <c r="A79" s="143"/>
      <c r="B79" s="84" t="s">
        <v>79</v>
      </c>
      <c r="C79" s="93" t="s">
        <v>128</v>
      </c>
      <c r="D79" s="93" t="s">
        <v>41</v>
      </c>
      <c r="E79" s="82">
        <v>21</v>
      </c>
      <c r="F79" s="85">
        <v>21</v>
      </c>
      <c r="G79" s="85">
        <v>19</v>
      </c>
      <c r="H79" s="85">
        <v>19</v>
      </c>
      <c r="I79" s="85">
        <v>19</v>
      </c>
      <c r="J79" s="140"/>
      <c r="K79" s="140"/>
      <c r="L79" s="140"/>
      <c r="M79" s="140"/>
      <c r="N79" s="140"/>
    </row>
    <row r="80" spans="1:14" ht="12.75" customHeight="1" x14ac:dyDescent="0.25">
      <c r="A80" s="141" t="s">
        <v>142</v>
      </c>
      <c r="B80" s="147" t="s">
        <v>70</v>
      </c>
      <c r="C80" s="93" t="s">
        <v>128</v>
      </c>
      <c r="D80" s="93" t="s">
        <v>41</v>
      </c>
      <c r="E80" s="93">
        <v>17</v>
      </c>
      <c r="F80" s="85">
        <v>25</v>
      </c>
      <c r="G80" s="85">
        <v>25</v>
      </c>
      <c r="H80" s="85">
        <v>25</v>
      </c>
      <c r="I80" s="85">
        <v>25</v>
      </c>
      <c r="J80" s="138">
        <v>40737521.939999998</v>
      </c>
      <c r="K80" s="138">
        <v>51113849.93</v>
      </c>
      <c r="L80" s="138">
        <f>4685772.75+54017021.56</f>
        <v>58702794.310000002</v>
      </c>
      <c r="M80" s="138">
        <v>58702794.310000002</v>
      </c>
      <c r="N80" s="138">
        <v>58702794.310000002</v>
      </c>
    </row>
    <row r="81" spans="1:14" ht="12.75" customHeight="1" x14ac:dyDescent="0.25">
      <c r="A81" s="142"/>
      <c r="B81" s="148"/>
      <c r="C81" s="93" t="s">
        <v>130</v>
      </c>
      <c r="D81" s="83" t="s">
        <v>74</v>
      </c>
      <c r="E81" s="83">
        <v>2835</v>
      </c>
      <c r="F81" s="85">
        <v>4000</v>
      </c>
      <c r="G81" s="85">
        <v>4000</v>
      </c>
      <c r="H81" s="85">
        <v>4000</v>
      </c>
      <c r="I81" s="85">
        <v>4000</v>
      </c>
      <c r="J81" s="139"/>
      <c r="K81" s="139"/>
      <c r="L81" s="139"/>
      <c r="M81" s="139"/>
      <c r="N81" s="139"/>
    </row>
    <row r="82" spans="1:14" ht="12.75" customHeight="1" x14ac:dyDescent="0.25">
      <c r="A82" s="142"/>
      <c r="B82" s="148"/>
      <c r="C82" s="93" t="s">
        <v>128</v>
      </c>
      <c r="D82" s="93" t="s">
        <v>41</v>
      </c>
      <c r="E82" s="83">
        <v>111</v>
      </c>
      <c r="F82" s="85">
        <v>110</v>
      </c>
      <c r="G82" s="85">
        <v>110</v>
      </c>
      <c r="H82" s="85">
        <v>110</v>
      </c>
      <c r="I82" s="85">
        <v>110</v>
      </c>
      <c r="J82" s="139"/>
      <c r="K82" s="139"/>
      <c r="L82" s="139"/>
      <c r="M82" s="139"/>
      <c r="N82" s="139"/>
    </row>
    <row r="83" spans="1:14" ht="12.75" customHeight="1" x14ac:dyDescent="0.25">
      <c r="A83" s="142"/>
      <c r="B83" s="149"/>
      <c r="C83" s="93" t="s">
        <v>130</v>
      </c>
      <c r="D83" s="83" t="s">
        <v>74</v>
      </c>
      <c r="E83" s="82">
        <v>14412</v>
      </c>
      <c r="F83" s="85">
        <v>17600</v>
      </c>
      <c r="G83" s="85">
        <v>17600</v>
      </c>
      <c r="H83" s="85">
        <v>17600</v>
      </c>
      <c r="I83" s="85">
        <v>17600</v>
      </c>
      <c r="J83" s="139"/>
      <c r="K83" s="139"/>
      <c r="L83" s="139"/>
      <c r="M83" s="139"/>
      <c r="N83" s="139"/>
    </row>
    <row r="84" spans="1:14" ht="38.25" x14ac:dyDescent="0.25">
      <c r="A84" s="142"/>
      <c r="B84" s="84" t="s">
        <v>131</v>
      </c>
      <c r="C84" s="93" t="s">
        <v>128</v>
      </c>
      <c r="D84" s="93" t="s">
        <v>41</v>
      </c>
      <c r="E84" s="82">
        <v>141</v>
      </c>
      <c r="F84" s="85">
        <v>140</v>
      </c>
      <c r="G84" s="85">
        <v>160</v>
      </c>
      <c r="H84" s="85">
        <v>160</v>
      </c>
      <c r="I84" s="85">
        <v>160</v>
      </c>
      <c r="J84" s="139"/>
      <c r="K84" s="139"/>
      <c r="L84" s="139"/>
      <c r="M84" s="139"/>
      <c r="N84" s="139"/>
    </row>
    <row r="85" spans="1:14" ht="38.25" x14ac:dyDescent="0.25">
      <c r="A85" s="142"/>
      <c r="B85" s="84" t="s">
        <v>132</v>
      </c>
      <c r="C85" s="93" t="s">
        <v>128</v>
      </c>
      <c r="D85" s="93" t="s">
        <v>41</v>
      </c>
      <c r="E85" s="82">
        <v>162</v>
      </c>
      <c r="F85" s="85">
        <v>162</v>
      </c>
      <c r="G85" s="85">
        <v>169</v>
      </c>
      <c r="H85" s="85">
        <v>169</v>
      </c>
      <c r="I85" s="85">
        <v>169</v>
      </c>
      <c r="J85" s="139"/>
      <c r="K85" s="139"/>
      <c r="L85" s="139"/>
      <c r="M85" s="139"/>
      <c r="N85" s="139"/>
    </row>
    <row r="86" spans="1:14" ht="38.25" x14ac:dyDescent="0.25">
      <c r="A86" s="143"/>
      <c r="B86" s="84" t="s">
        <v>79</v>
      </c>
      <c r="C86" s="93" t="s">
        <v>128</v>
      </c>
      <c r="D86" s="93" t="s">
        <v>41</v>
      </c>
      <c r="E86" s="82">
        <v>17</v>
      </c>
      <c r="F86" s="85">
        <v>17</v>
      </c>
      <c r="G86" s="85">
        <v>20</v>
      </c>
      <c r="H86" s="85">
        <v>20</v>
      </c>
      <c r="I86" s="85">
        <v>20</v>
      </c>
      <c r="J86" s="140"/>
      <c r="K86" s="140"/>
      <c r="L86" s="140"/>
      <c r="M86" s="140"/>
      <c r="N86" s="140"/>
    </row>
    <row r="87" spans="1:14" ht="12.75" customHeight="1" x14ac:dyDescent="0.25">
      <c r="A87" s="141" t="s">
        <v>143</v>
      </c>
      <c r="B87" s="147" t="s">
        <v>70</v>
      </c>
      <c r="C87" s="93" t="s">
        <v>128</v>
      </c>
      <c r="D87" s="93" t="s">
        <v>41</v>
      </c>
      <c r="E87" s="93">
        <v>0</v>
      </c>
      <c r="F87" s="85">
        <v>0</v>
      </c>
      <c r="G87" s="85">
        <v>0</v>
      </c>
      <c r="H87" s="85">
        <v>0</v>
      </c>
      <c r="I87" s="85">
        <v>0</v>
      </c>
      <c r="J87" s="138">
        <v>19832101.789999999</v>
      </c>
      <c r="K87" s="138">
        <v>22436267.690000001</v>
      </c>
      <c r="L87" s="138">
        <f>3157930.52+24118744.51</f>
        <v>27276675.030000001</v>
      </c>
      <c r="M87" s="138">
        <v>27276675.030000001</v>
      </c>
      <c r="N87" s="138">
        <v>27276675.030000001</v>
      </c>
    </row>
    <row r="88" spans="1:14" ht="12.75" customHeight="1" x14ac:dyDescent="0.25">
      <c r="A88" s="142"/>
      <c r="B88" s="148"/>
      <c r="C88" s="93" t="s">
        <v>130</v>
      </c>
      <c r="D88" s="83" t="s">
        <v>74</v>
      </c>
      <c r="E88" s="83">
        <v>0</v>
      </c>
      <c r="F88" s="85">
        <v>0</v>
      </c>
      <c r="G88" s="85">
        <v>0</v>
      </c>
      <c r="H88" s="85">
        <v>0</v>
      </c>
      <c r="I88" s="85">
        <v>0</v>
      </c>
      <c r="J88" s="139"/>
      <c r="K88" s="139"/>
      <c r="L88" s="139"/>
      <c r="M88" s="139"/>
      <c r="N88" s="139"/>
    </row>
    <row r="89" spans="1:14" ht="12.75" customHeight="1" x14ac:dyDescent="0.25">
      <c r="A89" s="142"/>
      <c r="B89" s="148"/>
      <c r="C89" s="93" t="s">
        <v>128</v>
      </c>
      <c r="D89" s="93" t="s">
        <v>41</v>
      </c>
      <c r="E89" s="83">
        <v>11</v>
      </c>
      <c r="F89" s="85">
        <v>18</v>
      </c>
      <c r="G89" s="85">
        <v>18</v>
      </c>
      <c r="H89" s="85">
        <v>18</v>
      </c>
      <c r="I89" s="85">
        <v>18</v>
      </c>
      <c r="J89" s="139"/>
      <c r="K89" s="139"/>
      <c r="L89" s="139"/>
      <c r="M89" s="139"/>
      <c r="N89" s="139"/>
    </row>
    <row r="90" spans="1:14" ht="12.75" customHeight="1" x14ac:dyDescent="0.25">
      <c r="A90" s="142"/>
      <c r="B90" s="149"/>
      <c r="C90" s="93" t="s">
        <v>130</v>
      </c>
      <c r="D90" s="83" t="s">
        <v>74</v>
      </c>
      <c r="E90" s="82">
        <v>2193</v>
      </c>
      <c r="F90" s="85">
        <v>2880</v>
      </c>
      <c r="G90" s="85">
        <v>2880</v>
      </c>
      <c r="H90" s="85">
        <v>2880</v>
      </c>
      <c r="I90" s="85">
        <v>2880</v>
      </c>
      <c r="J90" s="139"/>
      <c r="K90" s="139"/>
      <c r="L90" s="139"/>
      <c r="M90" s="139"/>
      <c r="N90" s="139"/>
    </row>
    <row r="91" spans="1:14" ht="38.25" x14ac:dyDescent="0.25">
      <c r="A91" s="142"/>
      <c r="B91" s="84" t="s">
        <v>131</v>
      </c>
      <c r="C91" s="93" t="s">
        <v>128</v>
      </c>
      <c r="D91" s="93" t="s">
        <v>41</v>
      </c>
      <c r="E91" s="82">
        <v>17</v>
      </c>
      <c r="F91" s="85">
        <v>17</v>
      </c>
      <c r="G91" s="85">
        <v>10</v>
      </c>
      <c r="H91" s="85">
        <v>10</v>
      </c>
      <c r="I91" s="85">
        <v>10</v>
      </c>
      <c r="J91" s="139"/>
      <c r="K91" s="139"/>
      <c r="L91" s="139"/>
      <c r="M91" s="139"/>
      <c r="N91" s="139"/>
    </row>
    <row r="92" spans="1:14" ht="38.25" x14ac:dyDescent="0.25">
      <c r="A92" s="142"/>
      <c r="B92" s="84" t="s">
        <v>132</v>
      </c>
      <c r="C92" s="93" t="s">
        <v>128</v>
      </c>
      <c r="D92" s="93" t="s">
        <v>41</v>
      </c>
      <c r="E92" s="82">
        <v>27</v>
      </c>
      <c r="F92" s="85">
        <v>27</v>
      </c>
      <c r="G92" s="85">
        <v>25</v>
      </c>
      <c r="H92" s="85">
        <v>25</v>
      </c>
      <c r="I92" s="85">
        <v>25</v>
      </c>
      <c r="J92" s="139"/>
      <c r="K92" s="139"/>
      <c r="L92" s="139"/>
      <c r="M92" s="139"/>
      <c r="N92" s="139"/>
    </row>
    <row r="93" spans="1:14" ht="38.25" x14ac:dyDescent="0.25">
      <c r="A93" s="143"/>
      <c r="B93" s="84" t="s">
        <v>79</v>
      </c>
      <c r="C93" s="93" t="s">
        <v>128</v>
      </c>
      <c r="D93" s="93" t="s">
        <v>41</v>
      </c>
      <c r="E93" s="82">
        <v>5</v>
      </c>
      <c r="F93" s="85">
        <v>5</v>
      </c>
      <c r="G93" s="85">
        <v>3</v>
      </c>
      <c r="H93" s="85">
        <v>3</v>
      </c>
      <c r="I93" s="85">
        <v>3</v>
      </c>
      <c r="J93" s="140"/>
      <c r="K93" s="140"/>
      <c r="L93" s="140"/>
      <c r="M93" s="140"/>
      <c r="N93" s="140"/>
    </row>
    <row r="94" spans="1:14" ht="12.75" customHeight="1" x14ac:dyDescent="0.25">
      <c r="A94" s="141" t="s">
        <v>144</v>
      </c>
      <c r="B94" s="147" t="s">
        <v>70</v>
      </c>
      <c r="C94" s="93" t="s">
        <v>128</v>
      </c>
      <c r="D94" s="93" t="s">
        <v>41</v>
      </c>
      <c r="E94" s="93">
        <v>14</v>
      </c>
      <c r="F94" s="85">
        <v>25</v>
      </c>
      <c r="G94" s="85">
        <v>25</v>
      </c>
      <c r="H94" s="85">
        <v>25</v>
      </c>
      <c r="I94" s="85">
        <v>25</v>
      </c>
      <c r="J94" s="144">
        <v>63562528.68</v>
      </c>
      <c r="K94" s="144">
        <v>71054373.640000001</v>
      </c>
      <c r="L94" s="144">
        <f>8975145.33+71293109.79</f>
        <v>80268255.120000005</v>
      </c>
      <c r="M94" s="144">
        <f t="shared" ref="M94:N94" si="1">8975145.33+71293109.79</f>
        <v>80268255.120000005</v>
      </c>
      <c r="N94" s="144">
        <f t="shared" si="1"/>
        <v>80268255.120000005</v>
      </c>
    </row>
    <row r="95" spans="1:14" ht="12.75" customHeight="1" x14ac:dyDescent="0.25">
      <c r="A95" s="142"/>
      <c r="B95" s="148"/>
      <c r="C95" s="93" t="s">
        <v>130</v>
      </c>
      <c r="D95" s="83" t="s">
        <v>74</v>
      </c>
      <c r="E95" s="83">
        <v>2427</v>
      </c>
      <c r="F95" s="85">
        <v>4000</v>
      </c>
      <c r="G95" s="85">
        <v>4000</v>
      </c>
      <c r="H95" s="85">
        <v>4000</v>
      </c>
      <c r="I95" s="85">
        <v>4000</v>
      </c>
      <c r="J95" s="145"/>
      <c r="K95" s="145"/>
      <c r="L95" s="145"/>
      <c r="M95" s="145"/>
      <c r="N95" s="145"/>
    </row>
    <row r="96" spans="1:14" ht="12.75" customHeight="1" x14ac:dyDescent="0.25">
      <c r="A96" s="142"/>
      <c r="B96" s="148"/>
      <c r="C96" s="93" t="s">
        <v>128</v>
      </c>
      <c r="D96" s="93" t="s">
        <v>41</v>
      </c>
      <c r="E96" s="83">
        <v>71</v>
      </c>
      <c r="F96" s="85">
        <v>80</v>
      </c>
      <c r="G96" s="85">
        <v>80</v>
      </c>
      <c r="H96" s="85">
        <v>80</v>
      </c>
      <c r="I96" s="85">
        <v>80</v>
      </c>
      <c r="J96" s="145"/>
      <c r="K96" s="145"/>
      <c r="L96" s="145"/>
      <c r="M96" s="145"/>
      <c r="N96" s="145"/>
    </row>
    <row r="97" spans="1:14" ht="12.75" customHeight="1" x14ac:dyDescent="0.25">
      <c r="A97" s="142"/>
      <c r="B97" s="149"/>
      <c r="C97" s="93" t="s">
        <v>130</v>
      </c>
      <c r="D97" s="83" t="s">
        <v>74</v>
      </c>
      <c r="E97" s="82">
        <v>12819</v>
      </c>
      <c r="F97" s="85">
        <v>12800</v>
      </c>
      <c r="G97" s="85">
        <v>12800</v>
      </c>
      <c r="H97" s="85">
        <v>12800</v>
      </c>
      <c r="I97" s="85">
        <v>12800</v>
      </c>
      <c r="J97" s="145"/>
      <c r="K97" s="145"/>
      <c r="L97" s="145"/>
      <c r="M97" s="145"/>
      <c r="N97" s="145"/>
    </row>
    <row r="98" spans="1:14" ht="38.25" x14ac:dyDescent="0.25">
      <c r="A98" s="142"/>
      <c r="B98" s="84" t="s">
        <v>131</v>
      </c>
      <c r="C98" s="93" t="s">
        <v>128</v>
      </c>
      <c r="D98" s="93" t="s">
        <v>41</v>
      </c>
      <c r="E98" s="82">
        <v>110</v>
      </c>
      <c r="F98" s="85">
        <v>110</v>
      </c>
      <c r="G98" s="85">
        <v>118</v>
      </c>
      <c r="H98" s="85">
        <v>118</v>
      </c>
      <c r="I98" s="85">
        <v>118</v>
      </c>
      <c r="J98" s="145"/>
      <c r="K98" s="145"/>
      <c r="L98" s="145"/>
      <c r="M98" s="145"/>
      <c r="N98" s="145"/>
    </row>
    <row r="99" spans="1:14" ht="38.25" x14ac:dyDescent="0.25">
      <c r="A99" s="142"/>
      <c r="B99" s="84" t="s">
        <v>132</v>
      </c>
      <c r="C99" s="93" t="s">
        <v>128</v>
      </c>
      <c r="D99" s="93" t="s">
        <v>41</v>
      </c>
      <c r="E99" s="82">
        <v>154</v>
      </c>
      <c r="F99" s="85">
        <v>154</v>
      </c>
      <c r="G99" s="85">
        <v>152</v>
      </c>
      <c r="H99" s="85">
        <v>152</v>
      </c>
      <c r="I99" s="85">
        <v>152</v>
      </c>
      <c r="J99" s="145"/>
      <c r="K99" s="145"/>
      <c r="L99" s="145"/>
      <c r="M99" s="145"/>
      <c r="N99" s="145"/>
    </row>
    <row r="100" spans="1:14" ht="38.25" x14ac:dyDescent="0.25">
      <c r="A100" s="143"/>
      <c r="B100" s="84" t="s">
        <v>79</v>
      </c>
      <c r="C100" s="93" t="s">
        <v>128</v>
      </c>
      <c r="D100" s="93" t="s">
        <v>41</v>
      </c>
      <c r="E100" s="82">
        <v>26</v>
      </c>
      <c r="F100" s="85">
        <v>26</v>
      </c>
      <c r="G100" s="85">
        <v>28</v>
      </c>
      <c r="H100" s="85">
        <v>28</v>
      </c>
      <c r="I100" s="85">
        <v>28</v>
      </c>
      <c r="J100" s="146"/>
      <c r="K100" s="146"/>
      <c r="L100" s="146"/>
      <c r="M100" s="146"/>
      <c r="N100" s="146"/>
    </row>
    <row r="101" spans="1:14" ht="15.75" customHeight="1" x14ac:dyDescent="0.25">
      <c r="A101" s="141" t="s">
        <v>145</v>
      </c>
      <c r="B101" s="147" t="s">
        <v>70</v>
      </c>
      <c r="C101" s="93" t="s">
        <v>128</v>
      </c>
      <c r="D101" s="93" t="s">
        <v>41</v>
      </c>
      <c r="E101" s="93">
        <v>0</v>
      </c>
      <c r="F101" s="85">
        <v>0</v>
      </c>
      <c r="G101" s="85">
        <v>0</v>
      </c>
      <c r="H101" s="85">
        <v>0</v>
      </c>
      <c r="I101" s="85">
        <v>0</v>
      </c>
      <c r="J101" s="138">
        <v>141402711.05000001</v>
      </c>
      <c r="K101" s="138">
        <v>183688499.06999999</v>
      </c>
      <c r="L101" s="165">
        <v>190037580.46000001</v>
      </c>
      <c r="M101" s="165">
        <f t="shared" ref="M101:N101" si="2">11557340.44+178480240+0.02</f>
        <v>190037580.46000001</v>
      </c>
      <c r="N101" s="165">
        <f t="shared" si="2"/>
        <v>190037580.46000001</v>
      </c>
    </row>
    <row r="102" spans="1:14" ht="30" x14ac:dyDescent="0.25">
      <c r="A102" s="142"/>
      <c r="B102" s="148"/>
      <c r="C102" s="93" t="s">
        <v>130</v>
      </c>
      <c r="D102" s="83" t="s">
        <v>74</v>
      </c>
      <c r="E102" s="83">
        <v>0</v>
      </c>
      <c r="F102" s="85">
        <v>0</v>
      </c>
      <c r="G102" s="85">
        <v>0</v>
      </c>
      <c r="H102" s="85">
        <v>0</v>
      </c>
      <c r="I102" s="85">
        <v>0</v>
      </c>
      <c r="J102" s="139"/>
      <c r="K102" s="139"/>
      <c r="L102" s="166"/>
      <c r="M102" s="166"/>
      <c r="N102" s="166"/>
    </row>
    <row r="103" spans="1:14" ht="15.75" x14ac:dyDescent="0.25">
      <c r="A103" s="142"/>
      <c r="B103" s="148"/>
      <c r="C103" s="93" t="s">
        <v>128</v>
      </c>
      <c r="D103" s="93" t="s">
        <v>41</v>
      </c>
      <c r="E103" s="83">
        <v>0</v>
      </c>
      <c r="F103" s="85">
        <v>0</v>
      </c>
      <c r="G103" s="85">
        <v>0</v>
      </c>
      <c r="H103" s="85">
        <v>0</v>
      </c>
      <c r="I103" s="85">
        <v>0</v>
      </c>
      <c r="J103" s="139"/>
      <c r="K103" s="139"/>
      <c r="L103" s="166"/>
      <c r="M103" s="166"/>
      <c r="N103" s="166"/>
    </row>
    <row r="104" spans="1:14" ht="30" x14ac:dyDescent="0.25">
      <c r="A104" s="142"/>
      <c r="B104" s="149"/>
      <c r="C104" s="93" t="s">
        <v>130</v>
      </c>
      <c r="D104" s="83" t="s">
        <v>74</v>
      </c>
      <c r="E104" s="82">
        <v>0</v>
      </c>
      <c r="F104" s="85">
        <v>0</v>
      </c>
      <c r="G104" s="85">
        <v>0</v>
      </c>
      <c r="H104" s="85">
        <v>0</v>
      </c>
      <c r="I104" s="85">
        <v>0</v>
      </c>
      <c r="J104" s="139"/>
      <c r="K104" s="139"/>
      <c r="L104" s="166"/>
      <c r="M104" s="166"/>
      <c r="N104" s="166"/>
    </row>
    <row r="105" spans="1:14" ht="38.25" x14ac:dyDescent="0.25">
      <c r="A105" s="142"/>
      <c r="B105" s="84" t="s">
        <v>131</v>
      </c>
      <c r="C105" s="93" t="s">
        <v>128</v>
      </c>
      <c r="D105" s="93" t="s">
        <v>41</v>
      </c>
      <c r="E105" s="82">
        <v>1016</v>
      </c>
      <c r="F105" s="85">
        <v>1017</v>
      </c>
      <c r="G105" s="85">
        <v>1007</v>
      </c>
      <c r="H105" s="85">
        <v>1007</v>
      </c>
      <c r="I105" s="85">
        <v>1007</v>
      </c>
      <c r="J105" s="139"/>
      <c r="K105" s="139"/>
      <c r="L105" s="166"/>
      <c r="M105" s="166"/>
      <c r="N105" s="166"/>
    </row>
    <row r="106" spans="1:14" ht="38.25" x14ac:dyDescent="0.25">
      <c r="A106" s="142"/>
      <c r="B106" s="84" t="s">
        <v>132</v>
      </c>
      <c r="C106" s="93" t="s">
        <v>128</v>
      </c>
      <c r="D106" s="93" t="s">
        <v>41</v>
      </c>
      <c r="E106" s="82">
        <v>928</v>
      </c>
      <c r="F106" s="85">
        <v>928</v>
      </c>
      <c r="G106" s="85">
        <v>987</v>
      </c>
      <c r="H106" s="85">
        <v>987</v>
      </c>
      <c r="I106" s="85">
        <v>987</v>
      </c>
      <c r="J106" s="139"/>
      <c r="K106" s="139"/>
      <c r="L106" s="166"/>
      <c r="M106" s="166"/>
      <c r="N106" s="166"/>
    </row>
    <row r="107" spans="1:14" ht="38.25" x14ac:dyDescent="0.25">
      <c r="A107" s="143"/>
      <c r="B107" s="84" t="s">
        <v>79</v>
      </c>
      <c r="C107" s="93" t="s">
        <v>128</v>
      </c>
      <c r="D107" s="93" t="s">
        <v>41</v>
      </c>
      <c r="E107" s="82">
        <v>136</v>
      </c>
      <c r="F107" s="85">
        <v>135</v>
      </c>
      <c r="G107" s="85">
        <v>163</v>
      </c>
      <c r="H107" s="85">
        <v>163</v>
      </c>
      <c r="I107" s="85">
        <v>163</v>
      </c>
      <c r="J107" s="140"/>
      <c r="K107" s="140"/>
      <c r="L107" s="167"/>
      <c r="M107" s="167"/>
      <c r="N107" s="167"/>
    </row>
    <row r="108" spans="1:14" ht="15.75" customHeight="1" x14ac:dyDescent="0.25">
      <c r="A108" s="141" t="s">
        <v>146</v>
      </c>
      <c r="B108" s="147" t="s">
        <v>70</v>
      </c>
      <c r="C108" s="93" t="s">
        <v>128</v>
      </c>
      <c r="D108" s="93" t="s">
        <v>41</v>
      </c>
      <c r="E108" s="93">
        <v>0</v>
      </c>
      <c r="F108" s="85">
        <v>0</v>
      </c>
      <c r="G108" s="85">
        <v>0</v>
      </c>
      <c r="H108" s="85">
        <v>0</v>
      </c>
      <c r="I108" s="85">
        <v>0</v>
      </c>
      <c r="J108" s="138">
        <v>42520795.859999999</v>
      </c>
      <c r="K108" s="138">
        <v>46884016.390000001</v>
      </c>
      <c r="L108" s="138">
        <f>8001599.51+49627294</f>
        <v>57628893.509999998</v>
      </c>
      <c r="M108" s="138">
        <v>57628893.509999998</v>
      </c>
      <c r="N108" s="138">
        <v>57628893.509999998</v>
      </c>
    </row>
    <row r="109" spans="1:14" ht="30" x14ac:dyDescent="0.25">
      <c r="A109" s="142"/>
      <c r="B109" s="148"/>
      <c r="C109" s="93" t="s">
        <v>130</v>
      </c>
      <c r="D109" s="83" t="s">
        <v>74</v>
      </c>
      <c r="E109" s="83">
        <v>0</v>
      </c>
      <c r="F109" s="85">
        <v>0</v>
      </c>
      <c r="G109" s="85">
        <v>0</v>
      </c>
      <c r="H109" s="85">
        <v>0</v>
      </c>
      <c r="I109" s="85">
        <v>0</v>
      </c>
      <c r="J109" s="139"/>
      <c r="K109" s="139"/>
      <c r="L109" s="139"/>
      <c r="M109" s="139"/>
      <c r="N109" s="139"/>
    </row>
    <row r="110" spans="1:14" ht="15.75" x14ac:dyDescent="0.25">
      <c r="A110" s="142"/>
      <c r="B110" s="148"/>
      <c r="C110" s="93" t="s">
        <v>128</v>
      </c>
      <c r="D110" s="93" t="s">
        <v>41</v>
      </c>
      <c r="E110" s="83">
        <v>0</v>
      </c>
      <c r="F110" s="85">
        <v>0</v>
      </c>
      <c r="G110" s="85">
        <v>0</v>
      </c>
      <c r="H110" s="85">
        <v>0</v>
      </c>
      <c r="I110" s="85">
        <v>0</v>
      </c>
      <c r="J110" s="139"/>
      <c r="K110" s="139"/>
      <c r="L110" s="139"/>
      <c r="M110" s="139"/>
      <c r="N110" s="139"/>
    </row>
    <row r="111" spans="1:14" ht="30" x14ac:dyDescent="0.25">
      <c r="A111" s="142"/>
      <c r="B111" s="149"/>
      <c r="C111" s="93" t="s">
        <v>130</v>
      </c>
      <c r="D111" s="83" t="s">
        <v>74</v>
      </c>
      <c r="E111" s="82">
        <v>0</v>
      </c>
      <c r="F111" s="85">
        <v>0</v>
      </c>
      <c r="G111" s="85">
        <v>0</v>
      </c>
      <c r="H111" s="85">
        <v>0</v>
      </c>
      <c r="I111" s="85">
        <v>0</v>
      </c>
      <c r="J111" s="139"/>
      <c r="K111" s="139"/>
      <c r="L111" s="139"/>
      <c r="M111" s="139"/>
      <c r="N111" s="139"/>
    </row>
    <row r="112" spans="1:14" ht="38.25" x14ac:dyDescent="0.25">
      <c r="A112" s="142"/>
      <c r="B112" s="84" t="s">
        <v>131</v>
      </c>
      <c r="C112" s="93" t="s">
        <v>128</v>
      </c>
      <c r="D112" s="93" t="s">
        <v>41</v>
      </c>
      <c r="E112" s="82">
        <v>201</v>
      </c>
      <c r="F112" s="82">
        <v>200</v>
      </c>
      <c r="G112" s="85">
        <v>209</v>
      </c>
      <c r="H112" s="85">
        <v>209</v>
      </c>
      <c r="I112" s="85">
        <v>209</v>
      </c>
      <c r="J112" s="139"/>
      <c r="K112" s="139"/>
      <c r="L112" s="139"/>
      <c r="M112" s="139"/>
      <c r="N112" s="139"/>
    </row>
    <row r="113" spans="1:14" ht="38.25" x14ac:dyDescent="0.25">
      <c r="A113" s="142"/>
      <c r="B113" s="84" t="s">
        <v>132</v>
      </c>
      <c r="C113" s="93" t="s">
        <v>128</v>
      </c>
      <c r="D113" s="93" t="s">
        <v>41</v>
      </c>
      <c r="E113" s="82">
        <v>243</v>
      </c>
      <c r="F113" s="82">
        <v>243</v>
      </c>
      <c r="G113" s="85">
        <v>233</v>
      </c>
      <c r="H113" s="85">
        <v>233</v>
      </c>
      <c r="I113" s="85">
        <v>233</v>
      </c>
      <c r="J113" s="139"/>
      <c r="K113" s="139"/>
      <c r="L113" s="139"/>
      <c r="M113" s="139"/>
      <c r="N113" s="139"/>
    </row>
    <row r="114" spans="1:14" ht="38.25" x14ac:dyDescent="0.25">
      <c r="A114" s="143"/>
      <c r="B114" s="84" t="s">
        <v>79</v>
      </c>
      <c r="C114" s="93" t="s">
        <v>128</v>
      </c>
      <c r="D114" s="93" t="s">
        <v>41</v>
      </c>
      <c r="E114" s="82">
        <v>17</v>
      </c>
      <c r="F114" s="82">
        <v>17</v>
      </c>
      <c r="G114" s="85">
        <v>23</v>
      </c>
      <c r="H114" s="85">
        <v>23</v>
      </c>
      <c r="I114" s="85">
        <v>23</v>
      </c>
      <c r="J114" s="140"/>
      <c r="K114" s="140"/>
      <c r="L114" s="140"/>
      <c r="M114" s="140"/>
      <c r="N114" s="140"/>
    </row>
    <row r="115" spans="1:14" ht="15.75" customHeight="1" x14ac:dyDescent="0.25">
      <c r="A115" s="141" t="s">
        <v>157</v>
      </c>
      <c r="B115" s="147" t="s">
        <v>70</v>
      </c>
      <c r="C115" s="93" t="s">
        <v>128</v>
      </c>
      <c r="D115" s="93" t="s">
        <v>41</v>
      </c>
      <c r="E115" s="93">
        <v>0</v>
      </c>
      <c r="F115" s="85">
        <v>0</v>
      </c>
      <c r="G115" s="85">
        <v>0</v>
      </c>
      <c r="H115" s="85">
        <v>0</v>
      </c>
      <c r="I115" s="85">
        <v>0</v>
      </c>
      <c r="J115" s="138">
        <v>38239548.689999998</v>
      </c>
      <c r="K115" s="138">
        <v>44083321.670000002</v>
      </c>
      <c r="L115" s="138">
        <f>5948258.53+47130678.25</f>
        <v>53078936.780000001</v>
      </c>
      <c r="M115" s="138">
        <v>53078936.780000001</v>
      </c>
      <c r="N115" s="138">
        <v>53078936.780000001</v>
      </c>
    </row>
    <row r="116" spans="1:14" ht="30" x14ac:dyDescent="0.25">
      <c r="A116" s="142"/>
      <c r="B116" s="148"/>
      <c r="C116" s="93" t="s">
        <v>130</v>
      </c>
      <c r="D116" s="83" t="s">
        <v>74</v>
      </c>
      <c r="E116" s="83">
        <v>0</v>
      </c>
      <c r="F116" s="85">
        <v>0</v>
      </c>
      <c r="G116" s="85">
        <v>0</v>
      </c>
      <c r="H116" s="85">
        <v>0</v>
      </c>
      <c r="I116" s="85">
        <v>0</v>
      </c>
      <c r="J116" s="139"/>
      <c r="K116" s="139"/>
      <c r="L116" s="139"/>
      <c r="M116" s="139"/>
      <c r="N116" s="139"/>
    </row>
    <row r="117" spans="1:14" ht="15.75" x14ac:dyDescent="0.25">
      <c r="A117" s="142"/>
      <c r="B117" s="148"/>
      <c r="C117" s="93" t="s">
        <v>128</v>
      </c>
      <c r="D117" s="93" t="s">
        <v>41</v>
      </c>
      <c r="E117" s="83">
        <v>86</v>
      </c>
      <c r="F117" s="85">
        <v>95</v>
      </c>
      <c r="G117" s="85">
        <v>95</v>
      </c>
      <c r="H117" s="85">
        <v>95</v>
      </c>
      <c r="I117" s="85">
        <v>95</v>
      </c>
      <c r="J117" s="139"/>
      <c r="K117" s="139"/>
      <c r="L117" s="139"/>
      <c r="M117" s="139"/>
      <c r="N117" s="139"/>
    </row>
    <row r="118" spans="1:14" ht="30" x14ac:dyDescent="0.25">
      <c r="A118" s="142"/>
      <c r="B118" s="149"/>
      <c r="C118" s="93" t="s">
        <v>130</v>
      </c>
      <c r="D118" s="83" t="s">
        <v>74</v>
      </c>
      <c r="E118" s="82">
        <v>11104</v>
      </c>
      <c r="F118" s="85">
        <v>15200</v>
      </c>
      <c r="G118" s="85">
        <v>15200</v>
      </c>
      <c r="H118" s="85">
        <v>15200</v>
      </c>
      <c r="I118" s="85">
        <v>15200</v>
      </c>
      <c r="J118" s="139"/>
      <c r="K118" s="139"/>
      <c r="L118" s="139"/>
      <c r="M118" s="139"/>
      <c r="N118" s="139"/>
    </row>
    <row r="119" spans="1:14" ht="38.25" x14ac:dyDescent="0.25">
      <c r="A119" s="142"/>
      <c r="B119" s="84" t="s">
        <v>131</v>
      </c>
      <c r="C119" s="93" t="s">
        <v>128</v>
      </c>
      <c r="D119" s="93" t="s">
        <v>41</v>
      </c>
      <c r="E119" s="82">
        <v>113</v>
      </c>
      <c r="F119" s="82">
        <v>113</v>
      </c>
      <c r="G119" s="85">
        <v>135</v>
      </c>
      <c r="H119" s="85">
        <v>135</v>
      </c>
      <c r="I119" s="85">
        <v>135</v>
      </c>
      <c r="J119" s="139"/>
      <c r="K119" s="139"/>
      <c r="L119" s="139"/>
      <c r="M119" s="139"/>
      <c r="N119" s="139"/>
    </row>
    <row r="120" spans="1:14" ht="38.25" x14ac:dyDescent="0.25">
      <c r="A120" s="142"/>
      <c r="B120" s="84" t="s">
        <v>132</v>
      </c>
      <c r="C120" s="93" t="s">
        <v>128</v>
      </c>
      <c r="D120" s="93" t="s">
        <v>41</v>
      </c>
      <c r="E120" s="82">
        <v>174</v>
      </c>
      <c r="F120" s="82">
        <v>174</v>
      </c>
      <c r="G120" s="85">
        <v>160</v>
      </c>
      <c r="H120" s="85">
        <v>160</v>
      </c>
      <c r="I120" s="85">
        <v>160</v>
      </c>
      <c r="J120" s="139"/>
      <c r="K120" s="139"/>
      <c r="L120" s="139"/>
      <c r="M120" s="139"/>
      <c r="N120" s="139"/>
    </row>
    <row r="121" spans="1:14" ht="38.25" x14ac:dyDescent="0.25">
      <c r="A121" s="143"/>
      <c r="B121" s="84" t="s">
        <v>79</v>
      </c>
      <c r="C121" s="93" t="s">
        <v>128</v>
      </c>
      <c r="D121" s="93" t="s">
        <v>41</v>
      </c>
      <c r="E121" s="82">
        <v>12</v>
      </c>
      <c r="F121" s="82">
        <v>12</v>
      </c>
      <c r="G121" s="85">
        <v>20</v>
      </c>
      <c r="H121" s="85">
        <v>20</v>
      </c>
      <c r="I121" s="85">
        <v>20</v>
      </c>
      <c r="J121" s="140"/>
      <c r="K121" s="140"/>
      <c r="L121" s="140"/>
      <c r="M121" s="140"/>
      <c r="N121" s="140"/>
    </row>
    <row r="122" spans="1:14" ht="15.75" customHeight="1" x14ac:dyDescent="0.25">
      <c r="A122" s="141" t="s">
        <v>147</v>
      </c>
      <c r="B122" s="147" t="s">
        <v>70</v>
      </c>
      <c r="C122" s="93" t="s">
        <v>128</v>
      </c>
      <c r="D122" s="93" t="s">
        <v>41</v>
      </c>
      <c r="E122" s="93">
        <v>6</v>
      </c>
      <c r="F122" s="85">
        <v>5</v>
      </c>
      <c r="G122" s="82">
        <v>5</v>
      </c>
      <c r="H122" s="82">
        <v>5</v>
      </c>
      <c r="I122" s="82">
        <v>5</v>
      </c>
      <c r="J122" s="138">
        <v>26424949.18</v>
      </c>
      <c r="K122" s="138">
        <v>27826477.280000001</v>
      </c>
      <c r="L122" s="138">
        <f>3743997.99+29888070.12</f>
        <v>33632068.109999999</v>
      </c>
      <c r="M122" s="138">
        <f t="shared" ref="M122:N122" si="3">3743997.99+29888070.12</f>
        <v>33632068.109999999</v>
      </c>
      <c r="N122" s="138">
        <f t="shared" si="3"/>
        <v>33632068.109999999</v>
      </c>
    </row>
    <row r="123" spans="1:14" ht="30" x14ac:dyDescent="0.25">
      <c r="A123" s="142"/>
      <c r="B123" s="148"/>
      <c r="C123" s="93" t="s">
        <v>130</v>
      </c>
      <c r="D123" s="83" t="s">
        <v>74</v>
      </c>
      <c r="E123" s="83">
        <v>734</v>
      </c>
      <c r="F123" s="85">
        <v>800</v>
      </c>
      <c r="G123" s="85">
        <v>800</v>
      </c>
      <c r="H123" s="85">
        <v>800</v>
      </c>
      <c r="I123" s="85">
        <v>800</v>
      </c>
      <c r="J123" s="139"/>
      <c r="K123" s="139"/>
      <c r="L123" s="139"/>
      <c r="M123" s="139"/>
      <c r="N123" s="139"/>
    </row>
    <row r="124" spans="1:14" ht="15.75" x14ac:dyDescent="0.25">
      <c r="A124" s="142"/>
      <c r="B124" s="148"/>
      <c r="C124" s="93" t="s">
        <v>128</v>
      </c>
      <c r="D124" s="93" t="s">
        <v>41</v>
      </c>
      <c r="E124" s="83">
        <v>15</v>
      </c>
      <c r="F124" s="85">
        <v>20</v>
      </c>
      <c r="G124" s="85">
        <v>20</v>
      </c>
      <c r="H124" s="85">
        <v>20</v>
      </c>
      <c r="I124" s="85">
        <v>20</v>
      </c>
      <c r="J124" s="139"/>
      <c r="K124" s="139"/>
      <c r="L124" s="139"/>
      <c r="M124" s="139"/>
      <c r="N124" s="139"/>
    </row>
    <row r="125" spans="1:14" ht="30" x14ac:dyDescent="0.25">
      <c r="A125" s="142"/>
      <c r="B125" s="149"/>
      <c r="C125" s="93" t="s">
        <v>130</v>
      </c>
      <c r="D125" s="83" t="s">
        <v>74</v>
      </c>
      <c r="E125" s="82">
        <v>2458</v>
      </c>
      <c r="F125" s="85">
        <v>3200</v>
      </c>
      <c r="G125" s="85">
        <v>3200</v>
      </c>
      <c r="H125" s="85">
        <v>3200</v>
      </c>
      <c r="I125" s="85">
        <v>3200</v>
      </c>
      <c r="J125" s="139"/>
      <c r="K125" s="139"/>
      <c r="L125" s="139"/>
      <c r="M125" s="139"/>
      <c r="N125" s="139"/>
    </row>
    <row r="126" spans="1:14" ht="38.25" x14ac:dyDescent="0.25">
      <c r="A126" s="142"/>
      <c r="B126" s="84" t="s">
        <v>131</v>
      </c>
      <c r="C126" s="93" t="s">
        <v>128</v>
      </c>
      <c r="D126" s="93" t="s">
        <v>41</v>
      </c>
      <c r="E126" s="82">
        <v>35</v>
      </c>
      <c r="F126" s="85">
        <v>35</v>
      </c>
      <c r="G126" s="85">
        <v>28</v>
      </c>
      <c r="H126" s="85">
        <v>28</v>
      </c>
      <c r="I126" s="85">
        <v>28</v>
      </c>
      <c r="J126" s="139"/>
      <c r="K126" s="139"/>
      <c r="L126" s="139"/>
      <c r="M126" s="139"/>
      <c r="N126" s="139"/>
    </row>
    <row r="127" spans="1:14" ht="38.25" x14ac:dyDescent="0.25">
      <c r="A127" s="142"/>
      <c r="B127" s="84" t="s">
        <v>132</v>
      </c>
      <c r="C127" s="93" t="s">
        <v>128</v>
      </c>
      <c r="D127" s="93" t="s">
        <v>41</v>
      </c>
      <c r="E127" s="82">
        <v>54</v>
      </c>
      <c r="F127" s="85">
        <v>54</v>
      </c>
      <c r="G127" s="85">
        <v>54</v>
      </c>
      <c r="H127" s="85">
        <v>54</v>
      </c>
      <c r="I127" s="85">
        <v>54</v>
      </c>
      <c r="J127" s="139"/>
      <c r="K127" s="139"/>
      <c r="L127" s="139"/>
      <c r="M127" s="139"/>
      <c r="N127" s="139"/>
    </row>
    <row r="128" spans="1:14" ht="38.25" x14ac:dyDescent="0.25">
      <c r="A128" s="143"/>
      <c r="B128" s="84" t="s">
        <v>79</v>
      </c>
      <c r="C128" s="93" t="s">
        <v>128</v>
      </c>
      <c r="D128" s="93" t="s">
        <v>41</v>
      </c>
      <c r="E128" s="82">
        <v>12</v>
      </c>
      <c r="F128" s="85">
        <v>12</v>
      </c>
      <c r="G128" s="85">
        <v>8</v>
      </c>
      <c r="H128" s="85">
        <v>8</v>
      </c>
      <c r="I128" s="85">
        <v>8</v>
      </c>
      <c r="J128" s="140"/>
      <c r="K128" s="140"/>
      <c r="L128" s="140"/>
      <c r="M128" s="140"/>
      <c r="N128" s="140"/>
    </row>
    <row r="129" spans="1:14" ht="15.75" customHeight="1" x14ac:dyDescent="0.25">
      <c r="A129" s="141" t="s">
        <v>148</v>
      </c>
      <c r="B129" s="147" t="s">
        <v>70</v>
      </c>
      <c r="C129" s="93" t="s">
        <v>128</v>
      </c>
      <c r="D129" s="93" t="s">
        <v>41</v>
      </c>
      <c r="E129" s="93">
        <v>0</v>
      </c>
      <c r="F129" s="85">
        <v>0</v>
      </c>
      <c r="G129" s="85">
        <v>0</v>
      </c>
      <c r="H129" s="85">
        <v>0</v>
      </c>
      <c r="I129" s="85">
        <v>0</v>
      </c>
      <c r="J129" s="138">
        <v>21523663.949999999</v>
      </c>
      <c r="K129" s="138">
        <v>23019264.559999999</v>
      </c>
      <c r="L129" s="138">
        <f>3414625.28+24459652.49</f>
        <v>27874277.77</v>
      </c>
      <c r="M129" s="138">
        <f t="shared" ref="M129:N129" si="4">3414625.28+24459652.49</f>
        <v>27874277.77</v>
      </c>
      <c r="N129" s="138">
        <f t="shared" si="4"/>
        <v>27874277.77</v>
      </c>
    </row>
    <row r="130" spans="1:14" ht="30" x14ac:dyDescent="0.25">
      <c r="A130" s="142"/>
      <c r="B130" s="148"/>
      <c r="C130" s="93" t="s">
        <v>130</v>
      </c>
      <c r="D130" s="83" t="s">
        <v>74</v>
      </c>
      <c r="E130" s="83">
        <v>0</v>
      </c>
      <c r="F130" s="85">
        <v>0</v>
      </c>
      <c r="G130" s="85">
        <v>0</v>
      </c>
      <c r="H130" s="85">
        <v>0</v>
      </c>
      <c r="I130" s="85">
        <v>0</v>
      </c>
      <c r="J130" s="139"/>
      <c r="K130" s="139"/>
      <c r="L130" s="139"/>
      <c r="M130" s="139"/>
      <c r="N130" s="139"/>
    </row>
    <row r="131" spans="1:14" ht="15.75" x14ac:dyDescent="0.25">
      <c r="A131" s="142"/>
      <c r="B131" s="148"/>
      <c r="C131" s="93" t="s">
        <v>128</v>
      </c>
      <c r="D131" s="93" t="s">
        <v>41</v>
      </c>
      <c r="E131" s="83">
        <v>16</v>
      </c>
      <c r="F131" s="85">
        <v>20</v>
      </c>
      <c r="G131" s="85">
        <v>20</v>
      </c>
      <c r="H131" s="85">
        <v>20</v>
      </c>
      <c r="I131" s="85">
        <v>20</v>
      </c>
      <c r="J131" s="139"/>
      <c r="K131" s="139"/>
      <c r="L131" s="139"/>
      <c r="M131" s="139"/>
      <c r="N131" s="139"/>
    </row>
    <row r="132" spans="1:14" ht="30" x14ac:dyDescent="0.25">
      <c r="A132" s="142"/>
      <c r="B132" s="149"/>
      <c r="C132" s="93" t="s">
        <v>130</v>
      </c>
      <c r="D132" s="83" t="s">
        <v>74</v>
      </c>
      <c r="E132" s="82">
        <v>2358</v>
      </c>
      <c r="F132" s="85">
        <v>3200</v>
      </c>
      <c r="G132" s="85">
        <v>3200</v>
      </c>
      <c r="H132" s="85">
        <v>3200</v>
      </c>
      <c r="I132" s="85">
        <v>3200</v>
      </c>
      <c r="J132" s="139"/>
      <c r="K132" s="139"/>
      <c r="L132" s="139"/>
      <c r="M132" s="139"/>
      <c r="N132" s="139"/>
    </row>
    <row r="133" spans="1:14" ht="38.25" x14ac:dyDescent="0.25">
      <c r="A133" s="142"/>
      <c r="B133" s="84" t="s">
        <v>131</v>
      </c>
      <c r="C133" s="93" t="s">
        <v>128</v>
      </c>
      <c r="D133" s="93" t="s">
        <v>41</v>
      </c>
      <c r="E133" s="82">
        <v>23</v>
      </c>
      <c r="F133" s="85">
        <v>23</v>
      </c>
      <c r="G133" s="85">
        <v>22</v>
      </c>
      <c r="H133" s="85">
        <v>22</v>
      </c>
      <c r="I133" s="85">
        <v>22</v>
      </c>
      <c r="J133" s="139"/>
      <c r="K133" s="139"/>
      <c r="L133" s="139"/>
      <c r="M133" s="139"/>
      <c r="N133" s="139"/>
    </row>
    <row r="134" spans="1:14" ht="38.25" x14ac:dyDescent="0.25">
      <c r="A134" s="142"/>
      <c r="B134" s="84" t="s">
        <v>132</v>
      </c>
      <c r="C134" s="93" t="s">
        <v>128</v>
      </c>
      <c r="D134" s="93" t="s">
        <v>41</v>
      </c>
      <c r="E134" s="82">
        <v>45</v>
      </c>
      <c r="F134" s="85">
        <v>45</v>
      </c>
      <c r="G134" s="85">
        <v>43</v>
      </c>
      <c r="H134" s="85">
        <v>43</v>
      </c>
      <c r="I134" s="85">
        <v>43</v>
      </c>
      <c r="J134" s="139"/>
      <c r="K134" s="139"/>
      <c r="L134" s="139"/>
      <c r="M134" s="139"/>
      <c r="N134" s="139"/>
    </row>
    <row r="135" spans="1:14" ht="38.25" x14ac:dyDescent="0.25">
      <c r="A135" s="143"/>
      <c r="B135" s="84" t="s">
        <v>79</v>
      </c>
      <c r="C135" s="93" t="s">
        <v>128</v>
      </c>
      <c r="D135" s="93" t="s">
        <v>41</v>
      </c>
      <c r="E135" s="82">
        <v>8</v>
      </c>
      <c r="F135" s="85">
        <v>8</v>
      </c>
      <c r="G135" s="85">
        <v>4</v>
      </c>
      <c r="H135" s="85">
        <v>4</v>
      </c>
      <c r="I135" s="85">
        <v>4</v>
      </c>
      <c r="J135" s="140"/>
      <c r="K135" s="140"/>
      <c r="L135" s="140"/>
      <c r="M135" s="140"/>
      <c r="N135" s="140"/>
    </row>
    <row r="136" spans="1:14" ht="15.75" customHeight="1" x14ac:dyDescent="0.25">
      <c r="A136" s="141" t="s">
        <v>149</v>
      </c>
      <c r="B136" s="147" t="s">
        <v>70</v>
      </c>
      <c r="C136" s="93" t="s">
        <v>128</v>
      </c>
      <c r="D136" s="93" t="s">
        <v>41</v>
      </c>
      <c r="E136" s="93">
        <v>0</v>
      </c>
      <c r="F136" s="85">
        <v>0</v>
      </c>
      <c r="G136" s="85">
        <v>0</v>
      </c>
      <c r="H136" s="85">
        <v>0</v>
      </c>
      <c r="I136" s="85">
        <v>0</v>
      </c>
      <c r="J136" s="138">
        <v>16090158.800000001</v>
      </c>
      <c r="K136" s="138">
        <v>18463335.59</v>
      </c>
      <c r="L136" s="138">
        <f>4747737.12+19715125.09</f>
        <v>24462862.210000001</v>
      </c>
      <c r="M136" s="138">
        <f t="shared" ref="M136:N136" si="5">4747737.12+19715125.09</f>
        <v>24462862.210000001</v>
      </c>
      <c r="N136" s="138">
        <f t="shared" si="5"/>
        <v>24462862.210000001</v>
      </c>
    </row>
    <row r="137" spans="1:14" ht="30" x14ac:dyDescent="0.25">
      <c r="A137" s="142"/>
      <c r="B137" s="148"/>
      <c r="C137" s="93" t="s">
        <v>130</v>
      </c>
      <c r="D137" s="83" t="s">
        <v>74</v>
      </c>
      <c r="E137" s="83">
        <v>0</v>
      </c>
      <c r="F137" s="85">
        <v>0</v>
      </c>
      <c r="G137" s="85">
        <v>0</v>
      </c>
      <c r="H137" s="85">
        <v>0</v>
      </c>
      <c r="I137" s="85">
        <v>0</v>
      </c>
      <c r="J137" s="139"/>
      <c r="K137" s="139"/>
      <c r="L137" s="139"/>
      <c r="M137" s="139"/>
      <c r="N137" s="139"/>
    </row>
    <row r="138" spans="1:14" ht="15.75" x14ac:dyDescent="0.25">
      <c r="A138" s="142"/>
      <c r="B138" s="148"/>
      <c r="C138" s="93" t="s">
        <v>128</v>
      </c>
      <c r="D138" s="93" t="s">
        <v>41</v>
      </c>
      <c r="E138" s="83">
        <v>13</v>
      </c>
      <c r="F138" s="85">
        <v>23</v>
      </c>
      <c r="G138" s="85">
        <v>23</v>
      </c>
      <c r="H138" s="85">
        <v>23</v>
      </c>
      <c r="I138" s="85">
        <v>23</v>
      </c>
      <c r="J138" s="139"/>
      <c r="K138" s="139"/>
      <c r="L138" s="139"/>
      <c r="M138" s="139"/>
      <c r="N138" s="139"/>
    </row>
    <row r="139" spans="1:14" ht="30" x14ac:dyDescent="0.25">
      <c r="A139" s="142"/>
      <c r="B139" s="149"/>
      <c r="C139" s="93" t="s">
        <v>130</v>
      </c>
      <c r="D139" s="83" t="s">
        <v>74</v>
      </c>
      <c r="E139" s="82">
        <v>2134</v>
      </c>
      <c r="F139" s="85">
        <v>3680</v>
      </c>
      <c r="G139" s="85">
        <v>3680</v>
      </c>
      <c r="H139" s="85">
        <v>3680</v>
      </c>
      <c r="I139" s="85">
        <v>3680</v>
      </c>
      <c r="J139" s="139"/>
      <c r="K139" s="139"/>
      <c r="L139" s="139"/>
      <c r="M139" s="139"/>
      <c r="N139" s="139"/>
    </row>
    <row r="140" spans="1:14" ht="38.25" x14ac:dyDescent="0.25">
      <c r="A140" s="142"/>
      <c r="B140" s="84" t="s">
        <v>131</v>
      </c>
      <c r="C140" s="93" t="s">
        <v>128</v>
      </c>
      <c r="D140" s="93" t="s">
        <v>41</v>
      </c>
      <c r="E140" s="82">
        <v>28</v>
      </c>
      <c r="F140" s="85">
        <v>28</v>
      </c>
      <c r="G140" s="85">
        <v>24</v>
      </c>
      <c r="H140" s="85">
        <v>24</v>
      </c>
      <c r="I140" s="85">
        <v>24</v>
      </c>
      <c r="J140" s="139"/>
      <c r="K140" s="139"/>
      <c r="L140" s="139"/>
      <c r="M140" s="139"/>
      <c r="N140" s="139"/>
    </row>
    <row r="141" spans="1:14" ht="38.25" x14ac:dyDescent="0.25">
      <c r="A141" s="142"/>
      <c r="B141" s="84" t="s">
        <v>132</v>
      </c>
      <c r="C141" s="93" t="s">
        <v>128</v>
      </c>
      <c r="D141" s="93" t="s">
        <v>41</v>
      </c>
      <c r="E141" s="82">
        <v>21</v>
      </c>
      <c r="F141" s="85">
        <v>21</v>
      </c>
      <c r="G141" s="85">
        <v>19</v>
      </c>
      <c r="H141" s="85">
        <v>19</v>
      </c>
      <c r="I141" s="85">
        <v>19</v>
      </c>
      <c r="J141" s="139"/>
      <c r="K141" s="139"/>
      <c r="L141" s="139"/>
      <c r="M141" s="139"/>
      <c r="N141" s="139"/>
    </row>
    <row r="142" spans="1:14" ht="38.25" x14ac:dyDescent="0.25">
      <c r="A142" s="143"/>
      <c r="B142" s="84" t="s">
        <v>79</v>
      </c>
      <c r="C142" s="93" t="s">
        <v>128</v>
      </c>
      <c r="D142" s="93" t="s">
        <v>41</v>
      </c>
      <c r="E142" s="82">
        <v>4</v>
      </c>
      <c r="F142" s="85">
        <v>4</v>
      </c>
      <c r="G142" s="85">
        <v>7</v>
      </c>
      <c r="H142" s="85">
        <v>7</v>
      </c>
      <c r="I142" s="85">
        <v>7</v>
      </c>
      <c r="J142" s="140"/>
      <c r="K142" s="140"/>
      <c r="L142" s="140"/>
      <c r="M142" s="140"/>
      <c r="N142" s="140"/>
    </row>
    <row r="143" spans="1:14" ht="15.75" customHeight="1" x14ac:dyDescent="0.25">
      <c r="A143" s="141" t="s">
        <v>150</v>
      </c>
      <c r="B143" s="147" t="s">
        <v>70</v>
      </c>
      <c r="C143" s="93" t="s">
        <v>128</v>
      </c>
      <c r="D143" s="93" t="s">
        <v>41</v>
      </c>
      <c r="E143" s="93">
        <v>0</v>
      </c>
      <c r="F143" s="85">
        <v>0</v>
      </c>
      <c r="G143" s="85">
        <v>0</v>
      </c>
      <c r="H143" s="85">
        <v>0</v>
      </c>
      <c r="I143" s="85">
        <v>0</v>
      </c>
      <c r="J143" s="144">
        <v>17774473.699999999</v>
      </c>
      <c r="K143" s="144">
        <v>21170999.879999999</v>
      </c>
      <c r="L143" s="144">
        <f>2090788.05+23369758.09</f>
        <v>25460546.140000001</v>
      </c>
      <c r="M143" s="144">
        <v>25460546.140000001</v>
      </c>
      <c r="N143" s="144">
        <v>25460546.140000001</v>
      </c>
    </row>
    <row r="144" spans="1:14" ht="30" x14ac:dyDescent="0.25">
      <c r="A144" s="142"/>
      <c r="B144" s="148"/>
      <c r="C144" s="93" t="s">
        <v>130</v>
      </c>
      <c r="D144" s="83" t="s">
        <v>74</v>
      </c>
      <c r="E144" s="83">
        <v>0</v>
      </c>
      <c r="F144" s="85">
        <v>0</v>
      </c>
      <c r="G144" s="85">
        <v>0</v>
      </c>
      <c r="H144" s="85">
        <v>0</v>
      </c>
      <c r="I144" s="85">
        <v>0</v>
      </c>
      <c r="J144" s="145"/>
      <c r="K144" s="145"/>
      <c r="L144" s="145"/>
      <c r="M144" s="145"/>
      <c r="N144" s="145"/>
    </row>
    <row r="145" spans="1:14" ht="15.75" x14ac:dyDescent="0.25">
      <c r="A145" s="142"/>
      <c r="B145" s="148"/>
      <c r="C145" s="93" t="s">
        <v>128</v>
      </c>
      <c r="D145" s="93" t="s">
        <v>41</v>
      </c>
      <c r="E145" s="83">
        <v>13</v>
      </c>
      <c r="F145" s="85">
        <v>25</v>
      </c>
      <c r="G145" s="85">
        <v>22</v>
      </c>
      <c r="H145" s="85">
        <v>22</v>
      </c>
      <c r="I145" s="85">
        <v>22</v>
      </c>
      <c r="J145" s="145"/>
      <c r="K145" s="145"/>
      <c r="L145" s="145"/>
      <c r="M145" s="145"/>
      <c r="N145" s="145"/>
    </row>
    <row r="146" spans="1:14" ht="30" x14ac:dyDescent="0.25">
      <c r="A146" s="142"/>
      <c r="B146" s="149"/>
      <c r="C146" s="93" t="s">
        <v>130</v>
      </c>
      <c r="D146" s="83" t="s">
        <v>74</v>
      </c>
      <c r="E146" s="82">
        <v>3462</v>
      </c>
      <c r="F146" s="85">
        <v>4000</v>
      </c>
      <c r="G146" s="85">
        <v>3520</v>
      </c>
      <c r="H146" s="85">
        <v>3520</v>
      </c>
      <c r="I146" s="85">
        <v>3520</v>
      </c>
      <c r="J146" s="145"/>
      <c r="K146" s="145"/>
      <c r="L146" s="145"/>
      <c r="M146" s="145"/>
      <c r="N146" s="145"/>
    </row>
    <row r="147" spans="1:14" ht="38.25" x14ac:dyDescent="0.25">
      <c r="A147" s="142"/>
      <c r="B147" s="84" t="s">
        <v>131</v>
      </c>
      <c r="C147" s="93" t="s">
        <v>128</v>
      </c>
      <c r="D147" s="93" t="s">
        <v>41</v>
      </c>
      <c r="E147" s="82">
        <v>22</v>
      </c>
      <c r="F147" s="85">
        <v>22</v>
      </c>
      <c r="G147" s="85">
        <v>13</v>
      </c>
      <c r="H147" s="85">
        <v>13</v>
      </c>
      <c r="I147" s="85">
        <v>13</v>
      </c>
      <c r="J147" s="145"/>
      <c r="K147" s="145"/>
      <c r="L147" s="145"/>
      <c r="M147" s="145"/>
      <c r="N147" s="145"/>
    </row>
    <row r="148" spans="1:14" ht="38.25" x14ac:dyDescent="0.25">
      <c r="A148" s="142"/>
      <c r="B148" s="84" t="s">
        <v>132</v>
      </c>
      <c r="C148" s="93" t="s">
        <v>128</v>
      </c>
      <c r="D148" s="93" t="s">
        <v>41</v>
      </c>
      <c r="E148" s="82">
        <v>37</v>
      </c>
      <c r="F148" s="85">
        <v>37</v>
      </c>
      <c r="G148" s="85">
        <v>36</v>
      </c>
      <c r="H148" s="85">
        <v>36</v>
      </c>
      <c r="I148" s="85">
        <v>36</v>
      </c>
      <c r="J148" s="145"/>
      <c r="K148" s="145"/>
      <c r="L148" s="145"/>
      <c r="M148" s="145"/>
      <c r="N148" s="145"/>
    </row>
    <row r="149" spans="1:14" ht="38.25" x14ac:dyDescent="0.25">
      <c r="A149" s="143"/>
      <c r="B149" s="84" t="s">
        <v>79</v>
      </c>
      <c r="C149" s="93" t="s">
        <v>128</v>
      </c>
      <c r="D149" s="93" t="s">
        <v>41</v>
      </c>
      <c r="E149" s="82">
        <v>0</v>
      </c>
      <c r="F149" s="85">
        <v>0</v>
      </c>
      <c r="G149" s="85">
        <v>0</v>
      </c>
      <c r="H149" s="85">
        <v>0</v>
      </c>
      <c r="I149" s="85">
        <v>0</v>
      </c>
      <c r="J149" s="146"/>
      <c r="K149" s="146"/>
      <c r="L149" s="146"/>
      <c r="M149" s="146"/>
      <c r="N149" s="146"/>
    </row>
    <row r="150" spans="1:14" ht="15.75" customHeight="1" x14ac:dyDescent="0.25">
      <c r="A150" s="141" t="s">
        <v>151</v>
      </c>
      <c r="B150" s="147" t="s">
        <v>70</v>
      </c>
      <c r="C150" s="93" t="s">
        <v>128</v>
      </c>
      <c r="D150" s="93" t="s">
        <v>41</v>
      </c>
      <c r="E150" s="93">
        <v>0</v>
      </c>
      <c r="F150" s="85">
        <v>0</v>
      </c>
      <c r="G150" s="85">
        <v>0</v>
      </c>
      <c r="H150" s="85">
        <v>0</v>
      </c>
      <c r="I150" s="85">
        <v>0</v>
      </c>
      <c r="J150" s="138">
        <v>8110097.4500000002</v>
      </c>
      <c r="K150" s="138">
        <v>8941367.3399999999</v>
      </c>
      <c r="L150" s="138">
        <f>1099111.61+9973703.15</f>
        <v>11072814.76</v>
      </c>
      <c r="M150" s="138">
        <v>11072814.76</v>
      </c>
      <c r="N150" s="138">
        <v>11072814.76</v>
      </c>
    </row>
    <row r="151" spans="1:14" ht="30" x14ac:dyDescent="0.25">
      <c r="A151" s="142"/>
      <c r="B151" s="148"/>
      <c r="C151" s="93" t="s">
        <v>130</v>
      </c>
      <c r="D151" s="83" t="s">
        <v>74</v>
      </c>
      <c r="E151" s="83">
        <v>0</v>
      </c>
      <c r="F151" s="85">
        <v>0</v>
      </c>
      <c r="G151" s="85">
        <v>0</v>
      </c>
      <c r="H151" s="85">
        <v>0</v>
      </c>
      <c r="I151" s="85">
        <v>0</v>
      </c>
      <c r="J151" s="139"/>
      <c r="K151" s="139"/>
      <c r="L151" s="139"/>
      <c r="M151" s="139"/>
      <c r="N151" s="139"/>
    </row>
    <row r="152" spans="1:14" ht="15.75" x14ac:dyDescent="0.25">
      <c r="A152" s="142"/>
      <c r="B152" s="148"/>
      <c r="C152" s="93" t="s">
        <v>128</v>
      </c>
      <c r="D152" s="93" t="s">
        <v>41</v>
      </c>
      <c r="E152" s="83">
        <v>14</v>
      </c>
      <c r="F152" s="85">
        <v>20</v>
      </c>
      <c r="G152" s="85">
        <v>20</v>
      </c>
      <c r="H152" s="85">
        <v>20</v>
      </c>
      <c r="I152" s="85">
        <v>20</v>
      </c>
      <c r="J152" s="139"/>
      <c r="K152" s="139"/>
      <c r="L152" s="139"/>
      <c r="M152" s="139"/>
      <c r="N152" s="139"/>
    </row>
    <row r="153" spans="1:14" ht="30" x14ac:dyDescent="0.25">
      <c r="A153" s="142"/>
      <c r="B153" s="149"/>
      <c r="C153" s="93" t="s">
        <v>130</v>
      </c>
      <c r="D153" s="83" t="s">
        <v>74</v>
      </c>
      <c r="E153" s="82">
        <v>2239</v>
      </c>
      <c r="F153" s="85">
        <v>3200</v>
      </c>
      <c r="G153" s="85">
        <v>3200</v>
      </c>
      <c r="H153" s="85">
        <v>3200</v>
      </c>
      <c r="I153" s="85">
        <v>3200</v>
      </c>
      <c r="J153" s="139"/>
      <c r="K153" s="139"/>
      <c r="L153" s="139"/>
      <c r="M153" s="139"/>
      <c r="N153" s="139"/>
    </row>
    <row r="154" spans="1:14" ht="38.25" x14ac:dyDescent="0.25">
      <c r="A154" s="142"/>
      <c r="B154" s="84" t="s">
        <v>131</v>
      </c>
      <c r="C154" s="93" t="s">
        <v>128</v>
      </c>
      <c r="D154" s="93" t="s">
        <v>41</v>
      </c>
      <c r="E154" s="82">
        <v>11</v>
      </c>
      <c r="F154" s="85">
        <v>11</v>
      </c>
      <c r="G154" s="85">
        <v>10</v>
      </c>
      <c r="H154" s="85">
        <v>10</v>
      </c>
      <c r="I154" s="85">
        <v>10</v>
      </c>
      <c r="J154" s="139"/>
      <c r="K154" s="139"/>
      <c r="L154" s="139"/>
      <c r="M154" s="139"/>
      <c r="N154" s="139"/>
    </row>
    <row r="155" spans="1:14" ht="38.25" x14ac:dyDescent="0.25">
      <c r="A155" s="142"/>
      <c r="B155" s="84" t="s">
        <v>132</v>
      </c>
      <c r="C155" s="93" t="s">
        <v>128</v>
      </c>
      <c r="D155" s="93" t="s">
        <v>41</v>
      </c>
      <c r="E155" s="82">
        <v>0</v>
      </c>
      <c r="F155" s="85">
        <v>0</v>
      </c>
      <c r="G155" s="85">
        <v>0</v>
      </c>
      <c r="H155" s="85">
        <v>0</v>
      </c>
      <c r="I155" s="85">
        <v>0</v>
      </c>
      <c r="J155" s="139"/>
      <c r="K155" s="139"/>
      <c r="L155" s="139"/>
      <c r="M155" s="139"/>
      <c r="N155" s="139"/>
    </row>
    <row r="156" spans="1:14" ht="38.25" x14ac:dyDescent="0.25">
      <c r="A156" s="143"/>
      <c r="B156" s="84" t="s">
        <v>79</v>
      </c>
      <c r="C156" s="93" t="s">
        <v>128</v>
      </c>
      <c r="D156" s="93" t="s">
        <v>41</v>
      </c>
      <c r="E156" s="82">
        <v>0</v>
      </c>
      <c r="F156" s="85">
        <v>0</v>
      </c>
      <c r="G156" s="85">
        <v>0</v>
      </c>
      <c r="H156" s="85">
        <v>0</v>
      </c>
      <c r="I156" s="85">
        <v>0</v>
      </c>
      <c r="J156" s="140"/>
      <c r="K156" s="140"/>
      <c r="L156" s="140"/>
      <c r="M156" s="140"/>
      <c r="N156" s="140"/>
    </row>
    <row r="157" spans="1:14" ht="15.75" customHeight="1" x14ac:dyDescent="0.25">
      <c r="A157" s="141" t="s">
        <v>152</v>
      </c>
      <c r="B157" s="147" t="s">
        <v>70</v>
      </c>
      <c r="C157" s="93" t="s">
        <v>128</v>
      </c>
      <c r="D157" s="93" t="s">
        <v>41</v>
      </c>
      <c r="E157" s="93">
        <v>0</v>
      </c>
      <c r="F157" s="85">
        <v>0</v>
      </c>
      <c r="G157" s="85">
        <v>0</v>
      </c>
      <c r="H157" s="85">
        <v>0</v>
      </c>
      <c r="I157" s="85">
        <v>0</v>
      </c>
      <c r="J157" s="138">
        <v>13924983.83</v>
      </c>
      <c r="K157" s="138">
        <v>15492672.26</v>
      </c>
      <c r="L157" s="138">
        <f>1545260.34+17694889.73</f>
        <v>19240150.07</v>
      </c>
      <c r="M157" s="138">
        <v>19240150.07</v>
      </c>
      <c r="N157" s="138">
        <v>19240150.07</v>
      </c>
    </row>
    <row r="158" spans="1:14" ht="30" x14ac:dyDescent="0.25">
      <c r="A158" s="142"/>
      <c r="B158" s="148"/>
      <c r="C158" s="93" t="s">
        <v>130</v>
      </c>
      <c r="D158" s="83" t="s">
        <v>74</v>
      </c>
      <c r="E158" s="83">
        <v>0</v>
      </c>
      <c r="F158" s="85">
        <v>0</v>
      </c>
      <c r="G158" s="85">
        <v>0</v>
      </c>
      <c r="H158" s="85">
        <v>0</v>
      </c>
      <c r="I158" s="85">
        <v>0</v>
      </c>
      <c r="J158" s="139"/>
      <c r="K158" s="139"/>
      <c r="L158" s="139"/>
      <c r="M158" s="139"/>
      <c r="N158" s="139"/>
    </row>
    <row r="159" spans="1:14" ht="15.75" x14ac:dyDescent="0.25">
      <c r="A159" s="142"/>
      <c r="B159" s="148"/>
      <c r="C159" s="93" t="s">
        <v>128</v>
      </c>
      <c r="D159" s="93" t="s">
        <v>41</v>
      </c>
      <c r="E159" s="83">
        <v>7</v>
      </c>
      <c r="F159" s="85">
        <v>10</v>
      </c>
      <c r="G159" s="85">
        <v>10</v>
      </c>
      <c r="H159" s="85">
        <v>10</v>
      </c>
      <c r="I159" s="85">
        <v>10</v>
      </c>
      <c r="J159" s="139"/>
      <c r="K159" s="139"/>
      <c r="L159" s="139"/>
      <c r="M159" s="139"/>
      <c r="N159" s="139"/>
    </row>
    <row r="160" spans="1:14" ht="30" x14ac:dyDescent="0.25">
      <c r="A160" s="142"/>
      <c r="B160" s="149"/>
      <c r="C160" s="93" t="s">
        <v>130</v>
      </c>
      <c r="D160" s="83" t="s">
        <v>74</v>
      </c>
      <c r="E160" s="82">
        <v>1375</v>
      </c>
      <c r="F160" s="85">
        <v>1600</v>
      </c>
      <c r="G160" s="85">
        <v>1600</v>
      </c>
      <c r="H160" s="85">
        <v>1600</v>
      </c>
      <c r="I160" s="85">
        <v>1600</v>
      </c>
      <c r="J160" s="139"/>
      <c r="K160" s="139"/>
      <c r="L160" s="139"/>
      <c r="M160" s="139"/>
      <c r="N160" s="139"/>
    </row>
    <row r="161" spans="1:14" ht="38.25" x14ac:dyDescent="0.25">
      <c r="A161" s="142"/>
      <c r="B161" s="84" t="s">
        <v>131</v>
      </c>
      <c r="C161" s="93" t="s">
        <v>128</v>
      </c>
      <c r="D161" s="93" t="s">
        <v>41</v>
      </c>
      <c r="E161" s="82">
        <v>15</v>
      </c>
      <c r="F161" s="85">
        <v>15</v>
      </c>
      <c r="G161" s="85">
        <v>14</v>
      </c>
      <c r="H161" s="85">
        <v>14</v>
      </c>
      <c r="I161" s="85">
        <v>14</v>
      </c>
      <c r="J161" s="139"/>
      <c r="K161" s="139"/>
      <c r="L161" s="139"/>
      <c r="M161" s="139"/>
      <c r="N161" s="139"/>
    </row>
    <row r="162" spans="1:14" ht="38.25" x14ac:dyDescent="0.25">
      <c r="A162" s="142"/>
      <c r="B162" s="84" t="s">
        <v>132</v>
      </c>
      <c r="C162" s="93" t="s">
        <v>128</v>
      </c>
      <c r="D162" s="93" t="s">
        <v>41</v>
      </c>
      <c r="E162" s="82">
        <v>29</v>
      </c>
      <c r="F162" s="85">
        <v>29</v>
      </c>
      <c r="G162" s="85">
        <v>27</v>
      </c>
      <c r="H162" s="85">
        <v>27</v>
      </c>
      <c r="I162" s="85">
        <v>27</v>
      </c>
      <c r="J162" s="139"/>
      <c r="K162" s="139"/>
      <c r="L162" s="139"/>
      <c r="M162" s="139"/>
      <c r="N162" s="139"/>
    </row>
    <row r="163" spans="1:14" ht="38.25" x14ac:dyDescent="0.25">
      <c r="A163" s="143"/>
      <c r="B163" s="84" t="s">
        <v>79</v>
      </c>
      <c r="C163" s="93" t="s">
        <v>128</v>
      </c>
      <c r="D163" s="93" t="s">
        <v>41</v>
      </c>
      <c r="E163" s="82">
        <v>0</v>
      </c>
      <c r="F163" s="85">
        <v>0</v>
      </c>
      <c r="G163" s="85">
        <v>0</v>
      </c>
      <c r="H163" s="85">
        <v>0</v>
      </c>
      <c r="I163" s="85">
        <v>0</v>
      </c>
      <c r="J163" s="140"/>
      <c r="K163" s="140"/>
      <c r="L163" s="140"/>
      <c r="M163" s="140"/>
      <c r="N163" s="140"/>
    </row>
    <row r="164" spans="1:14" ht="15.75" customHeight="1" x14ac:dyDescent="0.25">
      <c r="A164" s="141" t="s">
        <v>153</v>
      </c>
      <c r="B164" s="147" t="s">
        <v>70</v>
      </c>
      <c r="C164" s="93" t="s">
        <v>128</v>
      </c>
      <c r="D164" s="93" t="s">
        <v>41</v>
      </c>
      <c r="E164" s="93">
        <v>0</v>
      </c>
      <c r="F164" s="85">
        <v>0</v>
      </c>
      <c r="G164" s="85">
        <v>0</v>
      </c>
      <c r="H164" s="85">
        <v>0</v>
      </c>
      <c r="I164" s="85">
        <v>0</v>
      </c>
      <c r="J164" s="138">
        <v>11845435.810000001</v>
      </c>
      <c r="K164" s="138">
        <v>12011515.32</v>
      </c>
      <c r="L164" s="138">
        <f>1416486.43+15613244.57</f>
        <v>17029731</v>
      </c>
      <c r="M164" s="138">
        <v>17029731</v>
      </c>
      <c r="N164" s="138">
        <v>17029731</v>
      </c>
    </row>
    <row r="165" spans="1:14" ht="30" x14ac:dyDescent="0.25">
      <c r="A165" s="142"/>
      <c r="B165" s="148"/>
      <c r="C165" s="93" t="s">
        <v>130</v>
      </c>
      <c r="D165" s="83" t="s">
        <v>74</v>
      </c>
      <c r="E165" s="83">
        <v>0</v>
      </c>
      <c r="F165" s="85">
        <v>0</v>
      </c>
      <c r="G165" s="85">
        <v>0</v>
      </c>
      <c r="H165" s="85">
        <v>0</v>
      </c>
      <c r="I165" s="85">
        <v>0</v>
      </c>
      <c r="J165" s="139"/>
      <c r="K165" s="139"/>
      <c r="L165" s="139"/>
      <c r="M165" s="139"/>
      <c r="N165" s="139"/>
    </row>
    <row r="166" spans="1:14" ht="15.75" x14ac:dyDescent="0.25">
      <c r="A166" s="142"/>
      <c r="B166" s="148"/>
      <c r="C166" s="93" t="s">
        <v>128</v>
      </c>
      <c r="D166" s="93" t="s">
        <v>41</v>
      </c>
      <c r="E166" s="83">
        <v>15</v>
      </c>
      <c r="F166" s="85">
        <v>12</v>
      </c>
      <c r="G166" s="85">
        <v>15</v>
      </c>
      <c r="H166" s="85">
        <v>15</v>
      </c>
      <c r="I166" s="85">
        <v>15</v>
      </c>
      <c r="J166" s="139"/>
      <c r="K166" s="139"/>
      <c r="L166" s="139"/>
      <c r="M166" s="139"/>
      <c r="N166" s="139"/>
    </row>
    <row r="167" spans="1:14" ht="30" x14ac:dyDescent="0.25">
      <c r="A167" s="142"/>
      <c r="B167" s="149"/>
      <c r="C167" s="93" t="s">
        <v>130</v>
      </c>
      <c r="D167" s="83" t="s">
        <v>74</v>
      </c>
      <c r="E167" s="82">
        <v>2400</v>
      </c>
      <c r="F167" s="85">
        <v>1920</v>
      </c>
      <c r="G167" s="85">
        <v>2400</v>
      </c>
      <c r="H167" s="85">
        <v>2400</v>
      </c>
      <c r="I167" s="85">
        <v>2400</v>
      </c>
      <c r="J167" s="139"/>
      <c r="K167" s="139"/>
      <c r="L167" s="139"/>
      <c r="M167" s="139"/>
      <c r="N167" s="139"/>
    </row>
    <row r="168" spans="1:14" ht="38.25" x14ac:dyDescent="0.25">
      <c r="A168" s="142"/>
      <c r="B168" s="84" t="s">
        <v>131</v>
      </c>
      <c r="C168" s="93" t="s">
        <v>128</v>
      </c>
      <c r="D168" s="93" t="s">
        <v>41</v>
      </c>
      <c r="E168" s="82">
        <v>8</v>
      </c>
      <c r="F168" s="85">
        <v>8</v>
      </c>
      <c r="G168" s="85">
        <v>8</v>
      </c>
      <c r="H168" s="85">
        <v>8</v>
      </c>
      <c r="I168" s="85">
        <v>8</v>
      </c>
      <c r="J168" s="139"/>
      <c r="K168" s="139"/>
      <c r="L168" s="139"/>
      <c r="M168" s="139"/>
      <c r="N168" s="139"/>
    </row>
    <row r="169" spans="1:14" ht="38.25" x14ac:dyDescent="0.25">
      <c r="A169" s="142"/>
      <c r="B169" s="84" t="s">
        <v>132</v>
      </c>
      <c r="C169" s="93" t="s">
        <v>128</v>
      </c>
      <c r="D169" s="93" t="s">
        <v>41</v>
      </c>
      <c r="E169" s="82">
        <v>16</v>
      </c>
      <c r="F169" s="85">
        <v>16</v>
      </c>
      <c r="G169" s="85">
        <v>15</v>
      </c>
      <c r="H169" s="85">
        <v>15</v>
      </c>
      <c r="I169" s="85">
        <v>15</v>
      </c>
      <c r="J169" s="139"/>
      <c r="K169" s="139"/>
      <c r="L169" s="139"/>
      <c r="M169" s="139"/>
      <c r="N169" s="139"/>
    </row>
    <row r="170" spans="1:14" ht="38.25" x14ac:dyDescent="0.25">
      <c r="A170" s="143"/>
      <c r="B170" s="84" t="s">
        <v>79</v>
      </c>
      <c r="C170" s="93" t="s">
        <v>128</v>
      </c>
      <c r="D170" s="93" t="s">
        <v>41</v>
      </c>
      <c r="E170" s="82">
        <v>0</v>
      </c>
      <c r="F170" s="85">
        <v>0</v>
      </c>
      <c r="G170" s="85">
        <v>0</v>
      </c>
      <c r="H170" s="85">
        <v>0</v>
      </c>
      <c r="I170" s="85">
        <v>0</v>
      </c>
      <c r="J170" s="140"/>
      <c r="K170" s="140"/>
      <c r="L170" s="140"/>
      <c r="M170" s="140"/>
      <c r="N170" s="140"/>
    </row>
    <row r="171" spans="1:14" ht="15.75" customHeight="1" x14ac:dyDescent="0.25">
      <c r="A171" s="141" t="s">
        <v>154</v>
      </c>
      <c r="B171" s="147" t="s">
        <v>70</v>
      </c>
      <c r="C171" s="93" t="s">
        <v>128</v>
      </c>
      <c r="D171" s="93" t="s">
        <v>41</v>
      </c>
      <c r="E171" s="93">
        <v>0</v>
      </c>
      <c r="F171" s="85">
        <v>0</v>
      </c>
      <c r="G171" s="85">
        <v>0</v>
      </c>
      <c r="H171" s="85">
        <v>0</v>
      </c>
      <c r="I171" s="85">
        <v>0</v>
      </c>
      <c r="J171" s="138">
        <v>14730055.09</v>
      </c>
      <c r="K171" s="138">
        <v>18587031.379999999</v>
      </c>
      <c r="L171" s="138">
        <f>1707635.88+20003586.41</f>
        <v>21711222.289999999</v>
      </c>
      <c r="M171" s="138">
        <v>21711222.289999999</v>
      </c>
      <c r="N171" s="138">
        <v>21711222.289999999</v>
      </c>
    </row>
    <row r="172" spans="1:14" ht="30" x14ac:dyDescent="0.25">
      <c r="A172" s="142"/>
      <c r="B172" s="148"/>
      <c r="C172" s="93" t="s">
        <v>130</v>
      </c>
      <c r="D172" s="83" t="s">
        <v>74</v>
      </c>
      <c r="E172" s="83">
        <v>0</v>
      </c>
      <c r="F172" s="85">
        <v>0</v>
      </c>
      <c r="G172" s="85">
        <v>0</v>
      </c>
      <c r="H172" s="85">
        <v>0</v>
      </c>
      <c r="I172" s="85">
        <v>0</v>
      </c>
      <c r="J172" s="139"/>
      <c r="K172" s="139"/>
      <c r="L172" s="139"/>
      <c r="M172" s="139"/>
      <c r="N172" s="139"/>
    </row>
    <row r="173" spans="1:14" ht="15.75" x14ac:dyDescent="0.25">
      <c r="A173" s="142"/>
      <c r="B173" s="148"/>
      <c r="C173" s="93" t="s">
        <v>128</v>
      </c>
      <c r="D173" s="93" t="s">
        <v>41</v>
      </c>
      <c r="E173" s="83">
        <v>133</v>
      </c>
      <c r="F173" s="85">
        <v>140</v>
      </c>
      <c r="G173" s="85">
        <v>140</v>
      </c>
      <c r="H173" s="85">
        <v>140</v>
      </c>
      <c r="I173" s="85">
        <v>140</v>
      </c>
      <c r="J173" s="139"/>
      <c r="K173" s="139"/>
      <c r="L173" s="139"/>
      <c r="M173" s="139"/>
      <c r="N173" s="139"/>
    </row>
    <row r="174" spans="1:14" ht="30" x14ac:dyDescent="0.25">
      <c r="A174" s="142"/>
      <c r="B174" s="149"/>
      <c r="C174" s="93" t="s">
        <v>130</v>
      </c>
      <c r="D174" s="83" t="s">
        <v>74</v>
      </c>
      <c r="E174" s="82">
        <v>16546</v>
      </c>
      <c r="F174" s="85">
        <v>22400</v>
      </c>
      <c r="G174" s="85">
        <v>22400</v>
      </c>
      <c r="H174" s="85">
        <v>22400</v>
      </c>
      <c r="I174" s="85">
        <v>22400</v>
      </c>
      <c r="J174" s="139"/>
      <c r="K174" s="139"/>
      <c r="L174" s="139"/>
      <c r="M174" s="139"/>
      <c r="N174" s="139"/>
    </row>
    <row r="175" spans="1:14" ht="38.25" x14ac:dyDescent="0.25">
      <c r="A175" s="142"/>
      <c r="B175" s="84" t="s">
        <v>131</v>
      </c>
      <c r="C175" s="93" t="s">
        <v>128</v>
      </c>
      <c r="D175" s="93" t="s">
        <v>41</v>
      </c>
      <c r="E175" s="85">
        <v>0</v>
      </c>
      <c r="F175" s="85">
        <v>0</v>
      </c>
      <c r="G175" s="85">
        <v>0</v>
      </c>
      <c r="H175" s="85">
        <v>0</v>
      </c>
      <c r="I175" s="85">
        <v>0</v>
      </c>
      <c r="J175" s="139"/>
      <c r="K175" s="139"/>
      <c r="L175" s="139"/>
      <c r="M175" s="139"/>
      <c r="N175" s="139"/>
    </row>
    <row r="176" spans="1:14" ht="38.25" x14ac:dyDescent="0.25">
      <c r="A176" s="142"/>
      <c r="B176" s="84" t="s">
        <v>132</v>
      </c>
      <c r="C176" s="93" t="s">
        <v>128</v>
      </c>
      <c r="D176" s="93" t="s">
        <v>41</v>
      </c>
      <c r="E176" s="85">
        <v>0</v>
      </c>
      <c r="F176" s="85">
        <v>0</v>
      </c>
      <c r="G176" s="85">
        <v>0</v>
      </c>
      <c r="H176" s="85">
        <v>0</v>
      </c>
      <c r="I176" s="85">
        <v>0</v>
      </c>
      <c r="J176" s="139"/>
      <c r="K176" s="139"/>
      <c r="L176" s="139"/>
      <c r="M176" s="139"/>
      <c r="N176" s="139"/>
    </row>
    <row r="177" spans="1:14" ht="38.25" x14ac:dyDescent="0.25">
      <c r="A177" s="143"/>
      <c r="B177" s="84" t="s">
        <v>79</v>
      </c>
      <c r="C177" s="93" t="s">
        <v>128</v>
      </c>
      <c r="D177" s="93" t="s">
        <v>41</v>
      </c>
      <c r="E177" s="85">
        <v>0</v>
      </c>
      <c r="F177" s="85">
        <v>0</v>
      </c>
      <c r="G177" s="85">
        <v>0</v>
      </c>
      <c r="H177" s="85">
        <v>0</v>
      </c>
      <c r="I177" s="85">
        <v>0</v>
      </c>
      <c r="J177" s="140"/>
      <c r="K177" s="140"/>
      <c r="L177" s="140"/>
      <c r="M177" s="140"/>
      <c r="N177" s="140"/>
    </row>
    <row r="178" spans="1:14" ht="15.75" customHeight="1" x14ac:dyDescent="0.25">
      <c r="A178" s="141" t="s">
        <v>155</v>
      </c>
      <c r="B178" s="147" t="s">
        <v>70</v>
      </c>
      <c r="C178" s="93" t="s">
        <v>128</v>
      </c>
      <c r="D178" s="93" t="s">
        <v>41</v>
      </c>
      <c r="E178" s="93">
        <v>25</v>
      </c>
      <c r="F178" s="85">
        <v>25</v>
      </c>
      <c r="G178" s="85">
        <v>25</v>
      </c>
      <c r="H178" s="85">
        <v>25</v>
      </c>
      <c r="I178" s="85">
        <v>25</v>
      </c>
      <c r="J178" s="138">
        <v>27520567.77</v>
      </c>
      <c r="K178" s="138">
        <v>40361289.369999997</v>
      </c>
      <c r="L178" s="138">
        <f>3923739.92+42986361.57</f>
        <v>46910101.490000002</v>
      </c>
      <c r="M178" s="138">
        <v>46910101.490000002</v>
      </c>
      <c r="N178" s="138">
        <v>46910101.490000002</v>
      </c>
    </row>
    <row r="179" spans="1:14" ht="30" x14ac:dyDescent="0.25">
      <c r="A179" s="142"/>
      <c r="B179" s="148"/>
      <c r="C179" s="93" t="s">
        <v>130</v>
      </c>
      <c r="D179" s="83" t="s">
        <v>74</v>
      </c>
      <c r="E179" s="83">
        <v>3609</v>
      </c>
      <c r="F179" s="85">
        <v>4000</v>
      </c>
      <c r="G179" s="85">
        <v>4000</v>
      </c>
      <c r="H179" s="85">
        <v>4000</v>
      </c>
      <c r="I179" s="85">
        <v>4000</v>
      </c>
      <c r="J179" s="139"/>
      <c r="K179" s="139"/>
      <c r="L179" s="139"/>
      <c r="M179" s="139"/>
      <c r="N179" s="139"/>
    </row>
    <row r="180" spans="1:14" ht="15.75" x14ac:dyDescent="0.25">
      <c r="A180" s="142"/>
      <c r="B180" s="148"/>
      <c r="C180" s="93" t="s">
        <v>128</v>
      </c>
      <c r="D180" s="93" t="s">
        <v>41</v>
      </c>
      <c r="E180" s="83">
        <v>197</v>
      </c>
      <c r="F180" s="85">
        <v>235</v>
      </c>
      <c r="G180" s="85">
        <v>225</v>
      </c>
      <c r="H180" s="85">
        <v>225</v>
      </c>
      <c r="I180" s="85">
        <v>225</v>
      </c>
      <c r="J180" s="139"/>
      <c r="K180" s="139"/>
      <c r="L180" s="139"/>
      <c r="M180" s="139"/>
      <c r="N180" s="139"/>
    </row>
    <row r="181" spans="1:14" ht="30" x14ac:dyDescent="0.25">
      <c r="A181" s="142"/>
      <c r="B181" s="149"/>
      <c r="C181" s="93" t="s">
        <v>130</v>
      </c>
      <c r="D181" s="83" t="s">
        <v>74</v>
      </c>
      <c r="E181" s="82">
        <v>28798</v>
      </c>
      <c r="F181" s="85">
        <v>37600</v>
      </c>
      <c r="G181" s="85">
        <v>36000</v>
      </c>
      <c r="H181" s="85">
        <v>36000</v>
      </c>
      <c r="I181" s="85">
        <v>36000</v>
      </c>
      <c r="J181" s="139"/>
      <c r="K181" s="139"/>
      <c r="L181" s="139"/>
      <c r="M181" s="139"/>
      <c r="N181" s="139"/>
    </row>
    <row r="182" spans="1:14" ht="38.25" x14ac:dyDescent="0.25">
      <c r="A182" s="142"/>
      <c r="B182" s="84" t="s">
        <v>131</v>
      </c>
      <c r="C182" s="93" t="s">
        <v>128</v>
      </c>
      <c r="D182" s="93" t="s">
        <v>41</v>
      </c>
      <c r="E182" s="85">
        <v>0</v>
      </c>
      <c r="F182" s="85">
        <v>0</v>
      </c>
      <c r="G182" s="85">
        <v>0</v>
      </c>
      <c r="H182" s="85">
        <v>0</v>
      </c>
      <c r="I182" s="85">
        <v>0</v>
      </c>
      <c r="J182" s="139"/>
      <c r="K182" s="139"/>
      <c r="L182" s="139"/>
      <c r="M182" s="139"/>
      <c r="N182" s="139"/>
    </row>
    <row r="183" spans="1:14" ht="38.25" x14ac:dyDescent="0.25">
      <c r="A183" s="142"/>
      <c r="B183" s="84" t="s">
        <v>132</v>
      </c>
      <c r="C183" s="93" t="s">
        <v>128</v>
      </c>
      <c r="D183" s="93" t="s">
        <v>41</v>
      </c>
      <c r="E183" s="85">
        <v>0</v>
      </c>
      <c r="F183" s="85">
        <v>0</v>
      </c>
      <c r="G183" s="85">
        <v>0</v>
      </c>
      <c r="H183" s="85">
        <v>0</v>
      </c>
      <c r="I183" s="85">
        <v>0</v>
      </c>
      <c r="J183" s="139"/>
      <c r="K183" s="139"/>
      <c r="L183" s="139"/>
      <c r="M183" s="139"/>
      <c r="N183" s="139"/>
    </row>
    <row r="184" spans="1:14" ht="38.25" x14ac:dyDescent="0.25">
      <c r="A184" s="143"/>
      <c r="B184" s="84" t="s">
        <v>79</v>
      </c>
      <c r="C184" s="93" t="s">
        <v>128</v>
      </c>
      <c r="D184" s="93" t="s">
        <v>41</v>
      </c>
      <c r="E184" s="85">
        <v>0</v>
      </c>
      <c r="F184" s="85">
        <v>0</v>
      </c>
      <c r="G184" s="85">
        <v>0</v>
      </c>
      <c r="H184" s="85">
        <v>0</v>
      </c>
      <c r="I184" s="85">
        <v>0</v>
      </c>
      <c r="J184" s="140"/>
      <c r="K184" s="140"/>
      <c r="L184" s="140"/>
      <c r="M184" s="140"/>
      <c r="N184" s="140"/>
    </row>
    <row r="185" spans="1:14" ht="15.75" customHeight="1" x14ac:dyDescent="0.25">
      <c r="A185" s="141" t="s">
        <v>196</v>
      </c>
      <c r="B185" s="147" t="s">
        <v>70</v>
      </c>
      <c r="C185" s="93" t="s">
        <v>128</v>
      </c>
      <c r="D185" s="93" t="s">
        <v>41</v>
      </c>
      <c r="E185" s="93">
        <v>29</v>
      </c>
      <c r="F185" s="85">
        <v>25</v>
      </c>
      <c r="G185" s="85">
        <v>25</v>
      </c>
      <c r="H185" s="85">
        <v>25</v>
      </c>
      <c r="I185" s="85">
        <v>25</v>
      </c>
      <c r="J185" s="138">
        <v>15669383.4</v>
      </c>
      <c r="K185" s="138">
        <v>20150511.780000001</v>
      </c>
      <c r="L185" s="138">
        <f>1627482.36+18469398.06</f>
        <v>20096880.419999998</v>
      </c>
      <c r="M185" s="138">
        <v>20096880.419999998</v>
      </c>
      <c r="N185" s="138">
        <v>20096880.419999998</v>
      </c>
    </row>
    <row r="186" spans="1:14" ht="30" x14ac:dyDescent="0.25">
      <c r="A186" s="142"/>
      <c r="B186" s="148"/>
      <c r="C186" s="93" t="s">
        <v>130</v>
      </c>
      <c r="D186" s="83" t="s">
        <v>74</v>
      </c>
      <c r="E186" s="83">
        <v>4640</v>
      </c>
      <c r="F186" s="85">
        <v>4000</v>
      </c>
      <c r="G186" s="85">
        <v>4000</v>
      </c>
      <c r="H186" s="85">
        <v>4000</v>
      </c>
      <c r="I186" s="85">
        <v>4000</v>
      </c>
      <c r="J186" s="139"/>
      <c r="K186" s="139"/>
      <c r="L186" s="139"/>
      <c r="M186" s="139"/>
      <c r="N186" s="139"/>
    </row>
    <row r="187" spans="1:14" ht="15.75" x14ac:dyDescent="0.25">
      <c r="A187" s="142"/>
      <c r="B187" s="148"/>
      <c r="C187" s="93" t="s">
        <v>128</v>
      </c>
      <c r="D187" s="93" t="s">
        <v>41</v>
      </c>
      <c r="E187" s="83">
        <v>58</v>
      </c>
      <c r="F187" s="85">
        <v>90</v>
      </c>
      <c r="G187" s="85">
        <v>90</v>
      </c>
      <c r="H187" s="85">
        <v>90</v>
      </c>
      <c r="I187" s="85">
        <v>90</v>
      </c>
      <c r="J187" s="139"/>
      <c r="K187" s="139"/>
      <c r="L187" s="139"/>
      <c r="M187" s="139"/>
      <c r="N187" s="139"/>
    </row>
    <row r="188" spans="1:14" ht="30" x14ac:dyDescent="0.25">
      <c r="A188" s="142"/>
      <c r="B188" s="149"/>
      <c r="C188" s="93" t="s">
        <v>130</v>
      </c>
      <c r="D188" s="83" t="s">
        <v>74</v>
      </c>
      <c r="E188" s="82">
        <v>9282</v>
      </c>
      <c r="F188" s="85">
        <v>14400</v>
      </c>
      <c r="G188" s="85">
        <v>14400</v>
      </c>
      <c r="H188" s="85">
        <v>14400</v>
      </c>
      <c r="I188" s="85">
        <v>14400</v>
      </c>
      <c r="J188" s="139"/>
      <c r="K188" s="139"/>
      <c r="L188" s="139"/>
      <c r="M188" s="139"/>
      <c r="N188" s="139"/>
    </row>
    <row r="189" spans="1:14" ht="38.25" x14ac:dyDescent="0.25">
      <c r="A189" s="142"/>
      <c r="B189" s="84" t="s">
        <v>131</v>
      </c>
      <c r="C189" s="93" t="s">
        <v>128</v>
      </c>
      <c r="D189" s="93" t="s">
        <v>41</v>
      </c>
      <c r="E189" s="85">
        <v>0</v>
      </c>
      <c r="F189" s="85">
        <v>0</v>
      </c>
      <c r="G189" s="85">
        <v>0</v>
      </c>
      <c r="H189" s="85">
        <v>0</v>
      </c>
      <c r="I189" s="85">
        <v>0</v>
      </c>
      <c r="J189" s="139"/>
      <c r="K189" s="139"/>
      <c r="L189" s="139"/>
      <c r="M189" s="139"/>
      <c r="N189" s="139"/>
    </row>
    <row r="190" spans="1:14" ht="38.25" x14ac:dyDescent="0.25">
      <c r="A190" s="142"/>
      <c r="B190" s="84" t="s">
        <v>132</v>
      </c>
      <c r="C190" s="93" t="s">
        <v>128</v>
      </c>
      <c r="D190" s="93" t="s">
        <v>41</v>
      </c>
      <c r="E190" s="85">
        <v>0</v>
      </c>
      <c r="F190" s="85">
        <v>0</v>
      </c>
      <c r="G190" s="85">
        <v>0</v>
      </c>
      <c r="H190" s="85">
        <v>0</v>
      </c>
      <c r="I190" s="85">
        <v>0</v>
      </c>
      <c r="J190" s="139"/>
      <c r="K190" s="139"/>
      <c r="L190" s="139"/>
      <c r="M190" s="139"/>
      <c r="N190" s="139"/>
    </row>
    <row r="191" spans="1:14" ht="38.25" x14ac:dyDescent="0.25">
      <c r="A191" s="143"/>
      <c r="B191" s="84" t="s">
        <v>79</v>
      </c>
      <c r="C191" s="93" t="s">
        <v>128</v>
      </c>
      <c r="D191" s="93" t="s">
        <v>41</v>
      </c>
      <c r="E191" s="85">
        <v>0</v>
      </c>
      <c r="F191" s="85">
        <v>0</v>
      </c>
      <c r="G191" s="85">
        <v>0</v>
      </c>
      <c r="H191" s="85">
        <v>0</v>
      </c>
      <c r="I191" s="85">
        <v>0</v>
      </c>
      <c r="J191" s="140"/>
      <c r="K191" s="140"/>
      <c r="L191" s="140"/>
      <c r="M191" s="140"/>
      <c r="N191" s="140"/>
    </row>
    <row r="192" spans="1:14" ht="15.75" customHeight="1" x14ac:dyDescent="0.25">
      <c r="A192" s="141" t="s">
        <v>156</v>
      </c>
      <c r="B192" s="147" t="s">
        <v>70</v>
      </c>
      <c r="C192" s="93" t="s">
        <v>128</v>
      </c>
      <c r="D192" s="93" t="s">
        <v>41</v>
      </c>
      <c r="E192" s="93">
        <v>0</v>
      </c>
      <c r="F192" s="85">
        <v>0</v>
      </c>
      <c r="G192" s="85">
        <v>0</v>
      </c>
      <c r="H192" s="85">
        <v>0</v>
      </c>
      <c r="I192" s="85">
        <v>0</v>
      </c>
      <c r="J192" s="138">
        <v>25748255.969999999</v>
      </c>
      <c r="K192" s="138">
        <v>34353058.810000002</v>
      </c>
      <c r="L192" s="138">
        <f>4612131.2+35215391.17</f>
        <v>39827522.370000005</v>
      </c>
      <c r="M192" s="138">
        <v>39827522.370000005</v>
      </c>
      <c r="N192" s="138">
        <v>39827522.370000005</v>
      </c>
    </row>
    <row r="193" spans="1:25" ht="30" x14ac:dyDescent="0.25">
      <c r="A193" s="142"/>
      <c r="B193" s="148"/>
      <c r="C193" s="93" t="s">
        <v>130</v>
      </c>
      <c r="D193" s="83" t="s">
        <v>74</v>
      </c>
      <c r="E193" s="83">
        <v>0</v>
      </c>
      <c r="F193" s="85">
        <v>0</v>
      </c>
      <c r="G193" s="85">
        <v>0</v>
      </c>
      <c r="H193" s="85">
        <v>0</v>
      </c>
      <c r="I193" s="85">
        <v>0</v>
      </c>
      <c r="J193" s="139"/>
      <c r="K193" s="139"/>
      <c r="L193" s="139"/>
      <c r="M193" s="139"/>
      <c r="N193" s="139"/>
    </row>
    <row r="194" spans="1:25" ht="15.75" x14ac:dyDescent="0.25">
      <c r="A194" s="142"/>
      <c r="B194" s="148"/>
      <c r="C194" s="93" t="s">
        <v>128</v>
      </c>
      <c r="D194" s="93" t="s">
        <v>41</v>
      </c>
      <c r="E194" s="83">
        <v>197</v>
      </c>
      <c r="F194" s="85">
        <v>215</v>
      </c>
      <c r="G194" s="85">
        <v>215</v>
      </c>
      <c r="H194" s="85">
        <v>215</v>
      </c>
      <c r="I194" s="85">
        <v>215</v>
      </c>
      <c r="J194" s="139"/>
      <c r="K194" s="139"/>
      <c r="L194" s="139"/>
      <c r="M194" s="139"/>
      <c r="N194" s="139"/>
    </row>
    <row r="195" spans="1:25" ht="30" x14ac:dyDescent="0.25">
      <c r="A195" s="142"/>
      <c r="B195" s="149"/>
      <c r="C195" s="93" t="s">
        <v>130</v>
      </c>
      <c r="D195" s="83" t="s">
        <v>74</v>
      </c>
      <c r="E195" s="82">
        <v>26699</v>
      </c>
      <c r="F195" s="85">
        <v>34400</v>
      </c>
      <c r="G195" s="85">
        <v>34400</v>
      </c>
      <c r="H195" s="85">
        <v>34400</v>
      </c>
      <c r="I195" s="85">
        <v>34400</v>
      </c>
      <c r="J195" s="139"/>
      <c r="K195" s="139"/>
      <c r="L195" s="139"/>
      <c r="M195" s="139"/>
      <c r="N195" s="139"/>
    </row>
    <row r="196" spans="1:25" ht="38.25" x14ac:dyDescent="0.25">
      <c r="A196" s="142"/>
      <c r="B196" s="84" t="s">
        <v>131</v>
      </c>
      <c r="C196" s="93" t="s">
        <v>128</v>
      </c>
      <c r="D196" s="93" t="s">
        <v>41</v>
      </c>
      <c r="E196" s="85">
        <v>0</v>
      </c>
      <c r="F196" s="85">
        <v>0</v>
      </c>
      <c r="G196" s="85">
        <v>0</v>
      </c>
      <c r="H196" s="85">
        <v>0</v>
      </c>
      <c r="I196" s="85">
        <v>0</v>
      </c>
      <c r="J196" s="139"/>
      <c r="K196" s="139"/>
      <c r="L196" s="139"/>
      <c r="M196" s="139"/>
      <c r="N196" s="139"/>
    </row>
    <row r="197" spans="1:25" ht="38.25" x14ac:dyDescent="0.25">
      <c r="A197" s="142"/>
      <c r="B197" s="84" t="s">
        <v>132</v>
      </c>
      <c r="C197" s="93" t="s">
        <v>128</v>
      </c>
      <c r="D197" s="93" t="s">
        <v>41</v>
      </c>
      <c r="E197" s="85">
        <v>0</v>
      </c>
      <c r="F197" s="85">
        <v>0</v>
      </c>
      <c r="G197" s="85">
        <v>0</v>
      </c>
      <c r="H197" s="85">
        <v>0</v>
      </c>
      <c r="I197" s="85">
        <v>0</v>
      </c>
      <c r="J197" s="139"/>
      <c r="K197" s="139"/>
      <c r="L197" s="139"/>
      <c r="M197" s="139"/>
      <c r="N197" s="139"/>
    </row>
    <row r="198" spans="1:25" ht="38.25" x14ac:dyDescent="0.25">
      <c r="A198" s="143"/>
      <c r="B198" s="84" t="s">
        <v>79</v>
      </c>
      <c r="C198" s="93" t="s">
        <v>128</v>
      </c>
      <c r="D198" s="93" t="s">
        <v>41</v>
      </c>
      <c r="E198" s="85">
        <v>0</v>
      </c>
      <c r="F198" s="85">
        <v>0</v>
      </c>
      <c r="G198" s="85">
        <v>0</v>
      </c>
      <c r="H198" s="85">
        <v>0</v>
      </c>
      <c r="I198" s="85">
        <v>0</v>
      </c>
      <c r="J198" s="140"/>
      <c r="K198" s="140"/>
      <c r="L198" s="140"/>
      <c r="M198" s="140"/>
      <c r="N198" s="140"/>
    </row>
    <row r="199" spans="1:25" ht="15.75" customHeight="1" x14ac:dyDescent="0.25">
      <c r="A199" s="141" t="s">
        <v>197</v>
      </c>
      <c r="B199" s="147" t="s">
        <v>70</v>
      </c>
      <c r="C199" s="93" t="s">
        <v>128</v>
      </c>
      <c r="D199" s="93" t="s">
        <v>41</v>
      </c>
      <c r="E199" s="93">
        <v>0</v>
      </c>
      <c r="F199" s="85">
        <v>0</v>
      </c>
      <c r="G199" s="85">
        <v>0</v>
      </c>
      <c r="H199" s="85">
        <v>0</v>
      </c>
      <c r="I199" s="85">
        <v>0</v>
      </c>
      <c r="J199" s="138">
        <v>25911754.859999999</v>
      </c>
      <c r="K199" s="138">
        <v>33676066.859999999</v>
      </c>
      <c r="L199" s="138">
        <f>3354069.64+30625590.94</f>
        <v>33979660.579999998</v>
      </c>
      <c r="M199" s="138">
        <v>33979660.579999998</v>
      </c>
      <c r="N199" s="138">
        <v>33979660.579999998</v>
      </c>
    </row>
    <row r="200" spans="1:25" ht="30" x14ac:dyDescent="0.25">
      <c r="A200" s="142"/>
      <c r="B200" s="148"/>
      <c r="C200" s="93" t="s">
        <v>130</v>
      </c>
      <c r="D200" s="83" t="s">
        <v>74</v>
      </c>
      <c r="E200" s="83">
        <v>0</v>
      </c>
      <c r="F200" s="85">
        <v>0</v>
      </c>
      <c r="G200" s="85">
        <v>0</v>
      </c>
      <c r="H200" s="85">
        <v>0</v>
      </c>
      <c r="I200" s="85">
        <v>0</v>
      </c>
      <c r="J200" s="139"/>
      <c r="K200" s="139"/>
      <c r="L200" s="139"/>
      <c r="M200" s="139"/>
      <c r="N200" s="139"/>
    </row>
    <row r="201" spans="1:25" ht="15.75" x14ac:dyDescent="0.25">
      <c r="A201" s="142"/>
      <c r="B201" s="148"/>
      <c r="C201" s="93" t="s">
        <v>128</v>
      </c>
      <c r="D201" s="93" t="s">
        <v>41</v>
      </c>
      <c r="E201" s="83">
        <v>240</v>
      </c>
      <c r="F201" s="85">
        <v>257</v>
      </c>
      <c r="G201" s="85">
        <v>257</v>
      </c>
      <c r="H201" s="85">
        <v>257</v>
      </c>
      <c r="I201" s="85">
        <v>257</v>
      </c>
      <c r="J201" s="139"/>
      <c r="K201" s="139"/>
      <c r="L201" s="139"/>
      <c r="M201" s="139"/>
      <c r="N201" s="139"/>
    </row>
    <row r="202" spans="1:25" ht="30" x14ac:dyDescent="0.25">
      <c r="A202" s="142"/>
      <c r="B202" s="149"/>
      <c r="C202" s="93" t="s">
        <v>130</v>
      </c>
      <c r="D202" s="83" t="s">
        <v>74</v>
      </c>
      <c r="E202" s="82">
        <v>34371</v>
      </c>
      <c r="F202" s="85">
        <v>41120</v>
      </c>
      <c r="G202" s="85">
        <v>41120</v>
      </c>
      <c r="H202" s="85">
        <v>41120</v>
      </c>
      <c r="I202" s="85">
        <v>41120</v>
      </c>
      <c r="J202" s="139"/>
      <c r="K202" s="139"/>
      <c r="L202" s="139"/>
      <c r="M202" s="139"/>
      <c r="N202" s="139"/>
    </row>
    <row r="203" spans="1:25" ht="38.25" x14ac:dyDescent="0.25">
      <c r="A203" s="142"/>
      <c r="B203" s="84" t="s">
        <v>131</v>
      </c>
      <c r="C203" s="93" t="s">
        <v>128</v>
      </c>
      <c r="D203" s="93" t="s">
        <v>41</v>
      </c>
      <c r="E203" s="85">
        <v>0</v>
      </c>
      <c r="F203" s="85">
        <v>0</v>
      </c>
      <c r="G203" s="85">
        <v>0</v>
      </c>
      <c r="H203" s="85">
        <v>0</v>
      </c>
      <c r="I203" s="85">
        <v>0</v>
      </c>
      <c r="J203" s="139"/>
      <c r="K203" s="139"/>
      <c r="L203" s="139"/>
      <c r="M203" s="139"/>
      <c r="N203" s="139"/>
    </row>
    <row r="204" spans="1:25" ht="38.25" x14ac:dyDescent="0.25">
      <c r="A204" s="142"/>
      <c r="B204" s="84" t="s">
        <v>132</v>
      </c>
      <c r="C204" s="93" t="s">
        <v>128</v>
      </c>
      <c r="D204" s="93" t="s">
        <v>41</v>
      </c>
      <c r="E204" s="85">
        <v>0</v>
      </c>
      <c r="F204" s="85">
        <v>0</v>
      </c>
      <c r="G204" s="85">
        <v>0</v>
      </c>
      <c r="H204" s="85">
        <v>0</v>
      </c>
      <c r="I204" s="85">
        <v>0</v>
      </c>
      <c r="J204" s="139"/>
      <c r="K204" s="139"/>
      <c r="L204" s="139"/>
      <c r="M204" s="139"/>
      <c r="N204" s="139"/>
    </row>
    <row r="205" spans="1:25" ht="38.25" x14ac:dyDescent="0.25">
      <c r="A205" s="143"/>
      <c r="B205" s="84" t="s">
        <v>79</v>
      </c>
      <c r="C205" s="93" t="s">
        <v>128</v>
      </c>
      <c r="D205" s="93" t="s">
        <v>41</v>
      </c>
      <c r="E205" s="85">
        <v>0</v>
      </c>
      <c r="F205" s="85">
        <v>0</v>
      </c>
      <c r="G205" s="85">
        <v>0</v>
      </c>
      <c r="H205" s="85">
        <v>0</v>
      </c>
      <c r="I205" s="85">
        <v>0</v>
      </c>
      <c r="J205" s="140"/>
      <c r="K205" s="140"/>
      <c r="L205" s="140"/>
      <c r="M205" s="140"/>
      <c r="N205" s="140"/>
    </row>
    <row r="206" spans="1:25" ht="66" customHeight="1" x14ac:dyDescent="0.25">
      <c r="A206" s="87"/>
      <c r="B206" s="88"/>
      <c r="C206" s="81"/>
      <c r="D206" s="83"/>
      <c r="E206" s="82"/>
      <c r="F206" s="85"/>
      <c r="G206" s="85"/>
      <c r="H206" s="85"/>
      <c r="I206" s="85"/>
      <c r="J206" s="89"/>
      <c r="K206" s="89"/>
      <c r="L206" s="89"/>
      <c r="M206" s="89"/>
      <c r="N206" s="89"/>
    </row>
    <row r="207" spans="1:25" ht="31.5" customHeight="1" x14ac:dyDescent="0.25">
      <c r="A207" s="135" t="s">
        <v>188</v>
      </c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7"/>
    </row>
    <row r="208" spans="1:25" ht="34.5" customHeight="1" x14ac:dyDescent="0.25">
      <c r="A208" s="58"/>
      <c r="B208" s="60"/>
      <c r="C208" s="58"/>
      <c r="D208" s="58"/>
      <c r="E208" s="73">
        <f t="shared" ref="E208:N208" si="6">E211+E214+E217+E218+E219+E220+E221+E222+E223+E224+E225</f>
        <v>630813</v>
      </c>
      <c r="F208" s="73">
        <f t="shared" si="6"/>
        <v>668168</v>
      </c>
      <c r="G208" s="73">
        <f t="shared" si="6"/>
        <v>740090</v>
      </c>
      <c r="H208" s="73">
        <f t="shared" si="6"/>
        <v>778131</v>
      </c>
      <c r="I208" s="73">
        <f t="shared" si="6"/>
        <v>816178</v>
      </c>
      <c r="J208" s="73">
        <f t="shared" si="6"/>
        <v>170762275.77000001</v>
      </c>
      <c r="K208" s="73">
        <f t="shared" si="6"/>
        <v>205172519.02000001</v>
      </c>
      <c r="L208" s="73">
        <f t="shared" si="6"/>
        <v>256790205.42000002</v>
      </c>
      <c r="M208" s="73">
        <f t="shared" si="6"/>
        <v>256790205.42000002</v>
      </c>
      <c r="N208" s="73">
        <f t="shared" si="6"/>
        <v>256790205.42000002</v>
      </c>
      <c r="Q208" s="72"/>
      <c r="R208" s="72"/>
      <c r="S208" s="72"/>
      <c r="T208" s="72"/>
      <c r="U208" s="72"/>
      <c r="V208" s="72"/>
      <c r="W208" s="72"/>
      <c r="X208" s="72"/>
      <c r="Y208" s="72"/>
    </row>
    <row r="209" spans="1:19" ht="63" x14ac:dyDescent="0.25">
      <c r="A209" s="185" t="s">
        <v>158</v>
      </c>
      <c r="B209" s="60" t="s">
        <v>159</v>
      </c>
      <c r="C209" s="58" t="s">
        <v>160</v>
      </c>
      <c r="D209" s="58" t="s">
        <v>161</v>
      </c>
      <c r="E209" s="92">
        <v>67104</v>
      </c>
      <c r="F209" s="92">
        <v>67920</v>
      </c>
      <c r="G209" s="92">
        <v>67920</v>
      </c>
      <c r="H209" s="92">
        <v>67920</v>
      </c>
      <c r="I209" s="92">
        <v>67920</v>
      </c>
      <c r="J209" s="170">
        <v>10281642.6</v>
      </c>
      <c r="K209" s="170">
        <v>13497752.960000001</v>
      </c>
      <c r="L209" s="170">
        <v>14040159</v>
      </c>
      <c r="M209" s="170">
        <v>14040159</v>
      </c>
      <c r="N209" s="170">
        <v>14040159</v>
      </c>
      <c r="Q209" s="72"/>
      <c r="R209" s="72"/>
      <c r="S209" s="72"/>
    </row>
    <row r="210" spans="1:19" ht="63" x14ac:dyDescent="0.25">
      <c r="A210" s="186"/>
      <c r="B210" s="60" t="s">
        <v>162</v>
      </c>
      <c r="C210" s="58" t="s">
        <v>160</v>
      </c>
      <c r="D210" s="58" t="s">
        <v>161</v>
      </c>
      <c r="E210" s="91">
        <v>13974</v>
      </c>
      <c r="F210" s="91">
        <v>14006</v>
      </c>
      <c r="G210" s="91">
        <v>14006</v>
      </c>
      <c r="H210" s="91">
        <v>14006</v>
      </c>
      <c r="I210" s="91">
        <v>14006</v>
      </c>
      <c r="J210" s="171"/>
      <c r="K210" s="171"/>
      <c r="L210" s="171"/>
      <c r="M210" s="171"/>
      <c r="N210" s="171"/>
    </row>
    <row r="211" spans="1:19" ht="15.75" x14ac:dyDescent="0.25">
      <c r="A211" s="58"/>
      <c r="B211" s="60"/>
      <c r="C211" s="58"/>
      <c r="D211" s="59"/>
      <c r="E211" s="62">
        <f>E209+E210</f>
        <v>81078</v>
      </c>
      <c r="F211" s="62">
        <f t="shared" ref="F211:I211" si="7">F209+F210</f>
        <v>81926</v>
      </c>
      <c r="G211" s="62">
        <f t="shared" si="7"/>
        <v>81926</v>
      </c>
      <c r="H211" s="62">
        <f t="shared" si="7"/>
        <v>81926</v>
      </c>
      <c r="I211" s="62">
        <f t="shared" si="7"/>
        <v>81926</v>
      </c>
      <c r="J211" s="62">
        <f>J209</f>
        <v>10281642.6</v>
      </c>
      <c r="K211" s="62">
        <f t="shared" ref="K211:N211" si="8">K209</f>
        <v>13497752.960000001</v>
      </c>
      <c r="L211" s="62">
        <f t="shared" si="8"/>
        <v>14040159</v>
      </c>
      <c r="M211" s="62">
        <f t="shared" si="8"/>
        <v>14040159</v>
      </c>
      <c r="N211" s="62">
        <f t="shared" si="8"/>
        <v>14040159</v>
      </c>
    </row>
    <row r="212" spans="1:19" ht="63" x14ac:dyDescent="0.25">
      <c r="A212" s="185" t="s">
        <v>163</v>
      </c>
      <c r="B212" s="60" t="s">
        <v>159</v>
      </c>
      <c r="C212" s="58" t="s">
        <v>160</v>
      </c>
      <c r="D212" s="64" t="s">
        <v>161</v>
      </c>
      <c r="E212" s="91">
        <v>167272</v>
      </c>
      <c r="F212" s="91">
        <v>173392</v>
      </c>
      <c r="G212" s="91">
        <v>173392</v>
      </c>
      <c r="H212" s="91">
        <v>173392</v>
      </c>
      <c r="I212" s="91">
        <v>173392</v>
      </c>
      <c r="J212" s="170">
        <v>24321794.640000001</v>
      </c>
      <c r="K212" s="170">
        <v>27259030.52</v>
      </c>
      <c r="L212" s="170">
        <v>30912093</v>
      </c>
      <c r="M212" s="170">
        <v>30912093</v>
      </c>
      <c r="N212" s="170">
        <v>30912093</v>
      </c>
    </row>
    <row r="213" spans="1:19" ht="63" x14ac:dyDescent="0.25">
      <c r="A213" s="186"/>
      <c r="B213" s="60" t="s">
        <v>162</v>
      </c>
      <c r="C213" s="58" t="s">
        <v>160</v>
      </c>
      <c r="D213" s="64" t="s">
        <v>161</v>
      </c>
      <c r="E213" s="91">
        <v>29272</v>
      </c>
      <c r="F213" s="91">
        <v>27824</v>
      </c>
      <c r="G213" s="91">
        <v>27824</v>
      </c>
      <c r="H213" s="91">
        <v>27824</v>
      </c>
      <c r="I213" s="91">
        <v>27824</v>
      </c>
      <c r="J213" s="171"/>
      <c r="K213" s="171"/>
      <c r="L213" s="171"/>
      <c r="M213" s="171"/>
      <c r="N213" s="171"/>
    </row>
    <row r="214" spans="1:19" ht="15.75" x14ac:dyDescent="0.25">
      <c r="A214" s="58"/>
      <c r="B214" s="65"/>
      <c r="C214" s="66"/>
      <c r="D214" s="66"/>
      <c r="E214" s="62">
        <f>E212+E213</f>
        <v>196544</v>
      </c>
      <c r="F214" s="62">
        <f t="shared" ref="F214:I214" si="9">F212+F213</f>
        <v>201216</v>
      </c>
      <c r="G214" s="62">
        <f t="shared" si="9"/>
        <v>201216</v>
      </c>
      <c r="H214" s="62">
        <f t="shared" si="9"/>
        <v>201216</v>
      </c>
      <c r="I214" s="62">
        <f t="shared" si="9"/>
        <v>201216</v>
      </c>
      <c r="J214" s="62">
        <f>J212</f>
        <v>24321794.640000001</v>
      </c>
      <c r="K214" s="62">
        <f t="shared" ref="K214:N214" si="10">K212</f>
        <v>27259030.52</v>
      </c>
      <c r="L214" s="62">
        <f t="shared" si="10"/>
        <v>30912093</v>
      </c>
      <c r="M214" s="62">
        <f t="shared" si="10"/>
        <v>30912093</v>
      </c>
      <c r="N214" s="62">
        <f t="shared" si="10"/>
        <v>30912093</v>
      </c>
    </row>
    <row r="215" spans="1:19" ht="63" x14ac:dyDescent="0.25">
      <c r="A215" s="185" t="s">
        <v>164</v>
      </c>
      <c r="B215" s="60" t="s">
        <v>159</v>
      </c>
      <c r="C215" s="58" t="s">
        <v>160</v>
      </c>
      <c r="D215" s="64" t="s">
        <v>161</v>
      </c>
      <c r="E215" s="91">
        <v>100908</v>
      </c>
      <c r="F215" s="91">
        <v>106088</v>
      </c>
      <c r="G215" s="91">
        <v>106088</v>
      </c>
      <c r="H215" s="91">
        <v>106088</v>
      </c>
      <c r="I215" s="91">
        <v>106088</v>
      </c>
      <c r="J215" s="170">
        <v>12338298.49</v>
      </c>
      <c r="K215" s="170">
        <v>14128089.52</v>
      </c>
      <c r="L215" s="170">
        <v>15554415</v>
      </c>
      <c r="M215" s="170">
        <v>15554415</v>
      </c>
      <c r="N215" s="170">
        <v>15554415</v>
      </c>
    </row>
    <row r="216" spans="1:19" ht="63" x14ac:dyDescent="0.25">
      <c r="A216" s="186"/>
      <c r="B216" s="60" t="s">
        <v>162</v>
      </c>
      <c r="C216" s="58" t="s">
        <v>160</v>
      </c>
      <c r="D216" s="64" t="s">
        <v>161</v>
      </c>
      <c r="E216" s="91">
        <v>22160</v>
      </c>
      <c r="F216" s="91">
        <v>26212</v>
      </c>
      <c r="G216" s="91">
        <v>26212</v>
      </c>
      <c r="H216" s="91">
        <v>26212</v>
      </c>
      <c r="I216" s="91">
        <v>26212</v>
      </c>
      <c r="J216" s="171"/>
      <c r="K216" s="171"/>
      <c r="L216" s="171"/>
      <c r="M216" s="171"/>
      <c r="N216" s="171"/>
    </row>
    <row r="217" spans="1:19" ht="24.75" customHeight="1" x14ac:dyDescent="0.25">
      <c r="A217" s="58"/>
      <c r="B217" s="65"/>
      <c r="C217" s="66"/>
      <c r="D217" s="66"/>
      <c r="E217" s="62">
        <f>E215+E216</f>
        <v>123068</v>
      </c>
      <c r="F217" s="62">
        <f t="shared" ref="F217:I217" si="11">F215+F216</f>
        <v>132300</v>
      </c>
      <c r="G217" s="62">
        <f t="shared" si="11"/>
        <v>132300</v>
      </c>
      <c r="H217" s="62">
        <f t="shared" si="11"/>
        <v>132300</v>
      </c>
      <c r="I217" s="62">
        <f t="shared" si="11"/>
        <v>132300</v>
      </c>
      <c r="J217" s="62">
        <f>J215</f>
        <v>12338298.49</v>
      </c>
      <c r="K217" s="62">
        <f t="shared" ref="K217:N217" si="12">K215</f>
        <v>14128089.52</v>
      </c>
      <c r="L217" s="62">
        <f t="shared" si="12"/>
        <v>15554415</v>
      </c>
      <c r="M217" s="62">
        <f t="shared" si="12"/>
        <v>15554415</v>
      </c>
      <c r="N217" s="62">
        <f t="shared" si="12"/>
        <v>15554415</v>
      </c>
    </row>
    <row r="218" spans="1:19" ht="47.25" x14ac:dyDescent="0.25">
      <c r="A218" s="77" t="s">
        <v>165</v>
      </c>
      <c r="B218" s="78" t="s">
        <v>166</v>
      </c>
      <c r="C218" s="77" t="s">
        <v>167</v>
      </c>
      <c r="D218" s="79" t="s">
        <v>41</v>
      </c>
      <c r="E218" s="91">
        <v>10323</v>
      </c>
      <c r="F218" s="91">
        <v>11340</v>
      </c>
      <c r="G218" s="91">
        <v>11624</v>
      </c>
      <c r="H218" s="91">
        <v>11915</v>
      </c>
      <c r="I218" s="91">
        <v>12212</v>
      </c>
      <c r="J218" s="91">
        <v>4710754.6500000004</v>
      </c>
      <c r="K218" s="91">
        <v>5459509.7000000002</v>
      </c>
      <c r="L218" s="91">
        <v>6039977</v>
      </c>
      <c r="M218" s="91">
        <v>6039977</v>
      </c>
      <c r="N218" s="91">
        <v>6039977</v>
      </c>
    </row>
    <row r="219" spans="1:19" ht="78.75" x14ac:dyDescent="0.25">
      <c r="A219" s="77" t="s">
        <v>168</v>
      </c>
      <c r="B219" s="78" t="s">
        <v>169</v>
      </c>
      <c r="C219" s="77" t="s">
        <v>170</v>
      </c>
      <c r="D219" s="79" t="s">
        <v>25</v>
      </c>
      <c r="E219" s="91">
        <v>216380</v>
      </c>
      <c r="F219" s="91">
        <v>237860</v>
      </c>
      <c r="G219" s="91">
        <v>309500</v>
      </c>
      <c r="H219" s="91">
        <v>347250</v>
      </c>
      <c r="I219" s="91">
        <v>385000</v>
      </c>
      <c r="J219" s="91">
        <v>17599363.829999998</v>
      </c>
      <c r="K219" s="91">
        <v>21636044.010000002</v>
      </c>
      <c r="L219" s="91">
        <v>24296952</v>
      </c>
      <c r="M219" s="91">
        <v>24296952</v>
      </c>
      <c r="N219" s="91">
        <v>24296952</v>
      </c>
    </row>
    <row r="220" spans="1:19" ht="47.25" customHeight="1" x14ac:dyDescent="0.25">
      <c r="A220" s="168" t="s">
        <v>190</v>
      </c>
      <c r="B220" s="175" t="s">
        <v>191</v>
      </c>
      <c r="C220" s="77" t="s">
        <v>115</v>
      </c>
      <c r="D220" s="79" t="s">
        <v>41</v>
      </c>
      <c r="E220" s="91">
        <v>209</v>
      </c>
      <c r="F220" s="91">
        <v>202</v>
      </c>
      <c r="G220" s="91">
        <v>200</v>
      </c>
      <c r="H220" s="91">
        <v>200</v>
      </c>
      <c r="I220" s="91">
        <v>200</v>
      </c>
      <c r="J220" s="170">
        <v>61718826.289999999</v>
      </c>
      <c r="K220" s="170">
        <v>75198737.900000006</v>
      </c>
      <c r="L220" s="170">
        <v>80944013.420000002</v>
      </c>
      <c r="M220" s="170">
        <v>80944013.420000002</v>
      </c>
      <c r="N220" s="170">
        <v>80944013.420000002</v>
      </c>
    </row>
    <row r="221" spans="1:19" ht="31.5" x14ac:dyDescent="0.25">
      <c r="A221" s="169"/>
      <c r="B221" s="176"/>
      <c r="C221" s="77" t="s">
        <v>170</v>
      </c>
      <c r="D221" s="79" t="s">
        <v>41</v>
      </c>
      <c r="E221" s="91"/>
      <c r="F221" s="91"/>
      <c r="G221" s="91"/>
      <c r="H221" s="91"/>
      <c r="I221" s="91"/>
      <c r="J221" s="171"/>
      <c r="K221" s="171"/>
      <c r="L221" s="171"/>
      <c r="M221" s="171"/>
      <c r="N221" s="171"/>
    </row>
    <row r="222" spans="1:19" ht="31.5" customHeight="1" x14ac:dyDescent="0.25">
      <c r="A222" s="77" t="s">
        <v>171</v>
      </c>
      <c r="B222" s="78" t="s">
        <v>172</v>
      </c>
      <c r="C222" s="77" t="s">
        <v>173</v>
      </c>
      <c r="D222" s="79" t="s">
        <v>100</v>
      </c>
      <c r="E222" s="91">
        <v>989</v>
      </c>
      <c r="F222" s="91">
        <v>988</v>
      </c>
      <c r="G222" s="91">
        <v>988</v>
      </c>
      <c r="H222" s="91">
        <v>988</v>
      </c>
      <c r="I222" s="91">
        <v>988</v>
      </c>
      <c r="J222" s="91">
        <v>9292892.8699999992</v>
      </c>
      <c r="K222" s="91">
        <v>11518621</v>
      </c>
      <c r="L222" s="91">
        <v>14312596</v>
      </c>
      <c r="M222" s="91">
        <v>14312596</v>
      </c>
      <c r="N222" s="91">
        <v>14312596</v>
      </c>
    </row>
    <row r="223" spans="1:19" ht="63" x14ac:dyDescent="0.25">
      <c r="A223" s="77" t="s">
        <v>174</v>
      </c>
      <c r="B223" s="78" t="s">
        <v>172</v>
      </c>
      <c r="C223" s="77" t="s">
        <v>173</v>
      </c>
      <c r="D223" s="79" t="s">
        <v>100</v>
      </c>
      <c r="E223" s="91">
        <v>1456</v>
      </c>
      <c r="F223" s="91">
        <v>1560</v>
      </c>
      <c r="G223" s="91">
        <v>1560</v>
      </c>
      <c r="H223" s="91">
        <v>1560</v>
      </c>
      <c r="I223" s="91">
        <v>1560</v>
      </c>
      <c r="J223" s="91">
        <v>13634758.810000001</v>
      </c>
      <c r="K223" s="91">
        <v>15670586</v>
      </c>
      <c r="L223" s="91">
        <v>47928576</v>
      </c>
      <c r="M223" s="91">
        <v>47928576</v>
      </c>
      <c r="N223" s="91">
        <v>47928576</v>
      </c>
    </row>
    <row r="224" spans="1:19" ht="94.5" customHeight="1" x14ac:dyDescent="0.25">
      <c r="A224" s="168" t="s">
        <v>192</v>
      </c>
      <c r="B224" s="78" t="s">
        <v>175</v>
      </c>
      <c r="C224" s="77" t="s">
        <v>176</v>
      </c>
      <c r="D224" s="79" t="s">
        <v>41</v>
      </c>
      <c r="E224" s="61">
        <v>104</v>
      </c>
      <c r="F224" s="91">
        <v>109</v>
      </c>
      <c r="G224" s="91">
        <v>109</v>
      </c>
      <c r="H224" s="91">
        <v>109</v>
      </c>
      <c r="I224" s="91">
        <v>109</v>
      </c>
      <c r="J224" s="170">
        <v>16863943.59</v>
      </c>
      <c r="K224" s="170">
        <v>20804147.41</v>
      </c>
      <c r="L224" s="170">
        <v>22761424</v>
      </c>
      <c r="M224" s="170">
        <v>22761424</v>
      </c>
      <c r="N224" s="170">
        <v>22761424</v>
      </c>
    </row>
    <row r="225" spans="1:14" ht="94.5" customHeight="1" x14ac:dyDescent="0.25">
      <c r="A225" s="169"/>
      <c r="B225" s="78" t="s">
        <v>177</v>
      </c>
      <c r="C225" s="77" t="s">
        <v>176</v>
      </c>
      <c r="D225" s="79" t="s">
        <v>41</v>
      </c>
      <c r="E225" s="61">
        <v>662</v>
      </c>
      <c r="F225" s="91">
        <v>667</v>
      </c>
      <c r="G225" s="91">
        <v>667</v>
      </c>
      <c r="H225" s="91">
        <v>667</v>
      </c>
      <c r="I225" s="91">
        <v>667</v>
      </c>
      <c r="J225" s="171"/>
      <c r="K225" s="171"/>
      <c r="L225" s="171"/>
      <c r="M225" s="171"/>
      <c r="N225" s="171"/>
    </row>
    <row r="226" spans="1:14" ht="21.75" customHeight="1" x14ac:dyDescent="0.25">
      <c r="A226" s="59"/>
      <c r="B226" s="67"/>
      <c r="C226" s="59"/>
      <c r="D226" s="59"/>
      <c r="E226" s="62">
        <f>E224+E225</f>
        <v>766</v>
      </c>
      <c r="F226" s="62">
        <f t="shared" ref="F226:I226" si="13">F224+F225</f>
        <v>776</v>
      </c>
      <c r="G226" s="62">
        <f t="shared" si="13"/>
        <v>776</v>
      </c>
      <c r="H226" s="62">
        <f t="shared" si="13"/>
        <v>776</v>
      </c>
      <c r="I226" s="62">
        <f t="shared" si="13"/>
        <v>776</v>
      </c>
      <c r="J226" s="62">
        <f>J224</f>
        <v>16863943.59</v>
      </c>
      <c r="K226" s="62">
        <f t="shared" ref="K226:N226" si="14">K224</f>
        <v>20804147.41</v>
      </c>
      <c r="L226" s="62">
        <f t="shared" si="14"/>
        <v>22761424</v>
      </c>
      <c r="M226" s="62">
        <f t="shared" si="14"/>
        <v>22761424</v>
      </c>
      <c r="N226" s="62">
        <f t="shared" si="14"/>
        <v>22761424</v>
      </c>
    </row>
    <row r="227" spans="1:14" ht="21.75" customHeight="1" x14ac:dyDescent="0.25">
      <c r="A227" s="182" t="s">
        <v>189</v>
      </c>
      <c r="B227" s="183"/>
      <c r="C227" s="183"/>
      <c r="D227" s="183"/>
      <c r="E227" s="183"/>
      <c r="F227" s="183"/>
      <c r="G227" s="183"/>
      <c r="H227" s="183"/>
      <c r="I227" s="183"/>
      <c r="J227" s="183"/>
      <c r="K227" s="183"/>
      <c r="L227" s="183"/>
      <c r="M227" s="183"/>
      <c r="N227" s="184"/>
    </row>
    <row r="228" spans="1:14" ht="21.75" customHeight="1" x14ac:dyDescent="0.25">
      <c r="A228" s="74"/>
      <c r="B228" s="75"/>
      <c r="C228" s="76"/>
      <c r="D228" s="57"/>
      <c r="E228" s="63">
        <f>SUM(E229:E232)</f>
        <v>106138.4</v>
      </c>
      <c r="F228" s="63">
        <f t="shared" ref="F228:N228" si="15">SUM(F229:F232)</f>
        <v>106005.4</v>
      </c>
      <c r="G228" s="63">
        <f t="shared" si="15"/>
        <v>105005.4</v>
      </c>
      <c r="H228" s="63">
        <f t="shared" si="15"/>
        <v>105005.4</v>
      </c>
      <c r="I228" s="63">
        <f t="shared" si="15"/>
        <v>105001</v>
      </c>
      <c r="J228" s="63">
        <f t="shared" si="15"/>
        <v>48059297.890000001</v>
      </c>
      <c r="K228" s="63">
        <f t="shared" si="15"/>
        <v>54847145</v>
      </c>
      <c r="L228" s="63">
        <f t="shared" si="15"/>
        <v>64512285</v>
      </c>
      <c r="M228" s="63">
        <f t="shared" si="15"/>
        <v>64512285</v>
      </c>
      <c r="N228" s="63">
        <f t="shared" si="15"/>
        <v>64512285</v>
      </c>
    </row>
    <row r="229" spans="1:14" ht="63.75" customHeight="1" x14ac:dyDescent="0.25">
      <c r="A229" s="177" t="s">
        <v>178</v>
      </c>
      <c r="B229" s="180" t="s">
        <v>179</v>
      </c>
      <c r="C229" s="70" t="s">
        <v>180</v>
      </c>
      <c r="D229" s="71" t="s">
        <v>181</v>
      </c>
      <c r="E229" s="90">
        <v>4.4000000000000004</v>
      </c>
      <c r="F229" s="90">
        <v>4.4000000000000004</v>
      </c>
      <c r="G229" s="90">
        <v>4.4000000000000004</v>
      </c>
      <c r="H229" s="90">
        <v>4.4000000000000004</v>
      </c>
      <c r="I229" s="90"/>
      <c r="J229" s="172">
        <v>32485270.890000001</v>
      </c>
      <c r="K229" s="172">
        <v>37975672</v>
      </c>
      <c r="L229" s="172">
        <v>43339213</v>
      </c>
      <c r="M229" s="172">
        <v>43339213</v>
      </c>
      <c r="N229" s="172">
        <v>43339213</v>
      </c>
    </row>
    <row r="230" spans="1:14" ht="42.75" customHeight="1" x14ac:dyDescent="0.25">
      <c r="A230" s="178"/>
      <c r="B230" s="181"/>
      <c r="C230" s="58" t="s">
        <v>182</v>
      </c>
      <c r="D230" s="58" t="s">
        <v>183</v>
      </c>
      <c r="E230" s="61">
        <v>1</v>
      </c>
      <c r="F230" s="61">
        <v>1</v>
      </c>
      <c r="G230" s="61">
        <v>1</v>
      </c>
      <c r="H230" s="61">
        <v>1</v>
      </c>
      <c r="I230" s="61">
        <v>1</v>
      </c>
      <c r="J230" s="173"/>
      <c r="K230" s="173"/>
      <c r="L230" s="173"/>
      <c r="M230" s="173"/>
      <c r="N230" s="173"/>
    </row>
    <row r="231" spans="1:14" ht="63" customHeight="1" x14ac:dyDescent="0.25">
      <c r="A231" s="179"/>
      <c r="B231" s="69" t="s">
        <v>184</v>
      </c>
      <c r="C231" s="58" t="s">
        <v>185</v>
      </c>
      <c r="D231" s="58" t="s">
        <v>183</v>
      </c>
      <c r="E231" s="61">
        <v>75000</v>
      </c>
      <c r="F231" s="61">
        <v>75000</v>
      </c>
      <c r="G231" s="61">
        <v>75000</v>
      </c>
      <c r="H231" s="61">
        <v>75000</v>
      </c>
      <c r="I231" s="61">
        <v>75000</v>
      </c>
      <c r="J231" s="174"/>
      <c r="K231" s="174"/>
      <c r="L231" s="174"/>
      <c r="M231" s="174"/>
      <c r="N231" s="174"/>
    </row>
    <row r="232" spans="1:14" ht="60.75" customHeight="1" x14ac:dyDescent="0.25">
      <c r="A232" s="58" t="s">
        <v>186</v>
      </c>
      <c r="B232" s="80" t="s">
        <v>194</v>
      </c>
      <c r="C232" s="56"/>
      <c r="D232" s="56" t="s">
        <v>195</v>
      </c>
      <c r="E232" s="61">
        <v>31133</v>
      </c>
      <c r="F232" s="61">
        <v>31000</v>
      </c>
      <c r="G232" s="61">
        <v>30000</v>
      </c>
      <c r="H232" s="61">
        <v>30000</v>
      </c>
      <c r="I232" s="61">
        <v>30000</v>
      </c>
      <c r="J232" s="61">
        <v>15574027</v>
      </c>
      <c r="K232" s="61">
        <v>16871473</v>
      </c>
      <c r="L232" s="61">
        <v>21173072</v>
      </c>
      <c r="M232" s="61">
        <v>21173072</v>
      </c>
      <c r="N232" s="61">
        <v>21173072</v>
      </c>
    </row>
    <row r="233" spans="1:14" x14ac:dyDescent="0.25">
      <c r="A233" s="56"/>
      <c r="B233" s="68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</row>
  </sheetData>
  <mergeCells count="254">
    <mergeCell ref="A209:A210"/>
    <mergeCell ref="A212:A213"/>
    <mergeCell ref="A215:A216"/>
    <mergeCell ref="K215:K216"/>
    <mergeCell ref="L215:L216"/>
    <mergeCell ref="M215:M216"/>
    <mergeCell ref="N215:N216"/>
    <mergeCell ref="J224:J225"/>
    <mergeCell ref="K224:K225"/>
    <mergeCell ref="L224:L225"/>
    <mergeCell ref="N224:N225"/>
    <mergeCell ref="M224:M225"/>
    <mergeCell ref="J229:J231"/>
    <mergeCell ref="K229:K231"/>
    <mergeCell ref="L229:L231"/>
    <mergeCell ref="M229:M231"/>
    <mergeCell ref="N229:N231"/>
    <mergeCell ref="B220:B221"/>
    <mergeCell ref="J220:J221"/>
    <mergeCell ref="K220:K221"/>
    <mergeCell ref="A229:A231"/>
    <mergeCell ref="B229:B230"/>
    <mergeCell ref="A224:A225"/>
    <mergeCell ref="A227:N227"/>
    <mergeCell ref="K199:K205"/>
    <mergeCell ref="L199:L205"/>
    <mergeCell ref="M199:M205"/>
    <mergeCell ref="N199:N205"/>
    <mergeCell ref="K192:K198"/>
    <mergeCell ref="L192:L198"/>
    <mergeCell ref="M192:M198"/>
    <mergeCell ref="N192:N198"/>
    <mergeCell ref="A220:A221"/>
    <mergeCell ref="L220:L221"/>
    <mergeCell ref="M220:M221"/>
    <mergeCell ref="N220:N221"/>
    <mergeCell ref="J199:J205"/>
    <mergeCell ref="J209:J210"/>
    <mergeCell ref="K209:K210"/>
    <mergeCell ref="L209:L210"/>
    <mergeCell ref="M209:M210"/>
    <mergeCell ref="N209:N210"/>
    <mergeCell ref="J212:J213"/>
    <mergeCell ref="K212:K213"/>
    <mergeCell ref="L212:L213"/>
    <mergeCell ref="M212:M213"/>
    <mergeCell ref="N212:N213"/>
    <mergeCell ref="J215:J216"/>
    <mergeCell ref="N178:N184"/>
    <mergeCell ref="N164:N170"/>
    <mergeCell ref="N157:N163"/>
    <mergeCell ref="K185:K191"/>
    <mergeCell ref="L185:L191"/>
    <mergeCell ref="M185:M191"/>
    <mergeCell ref="K164:K170"/>
    <mergeCell ref="L164:L170"/>
    <mergeCell ref="M164:M170"/>
    <mergeCell ref="K171:K177"/>
    <mergeCell ref="L171:L177"/>
    <mergeCell ref="M171:M177"/>
    <mergeCell ref="N185:N191"/>
    <mergeCell ref="K157:K163"/>
    <mergeCell ref="L157:L163"/>
    <mergeCell ref="M157:M163"/>
    <mergeCell ref="M101:M107"/>
    <mergeCell ref="M108:M114"/>
    <mergeCell ref="N129:N135"/>
    <mergeCell ref="M122:M128"/>
    <mergeCell ref="N122:N128"/>
    <mergeCell ref="L129:L135"/>
    <mergeCell ref="M129:M135"/>
    <mergeCell ref="L115:L121"/>
    <mergeCell ref="L122:L128"/>
    <mergeCell ref="N101:N107"/>
    <mergeCell ref="N108:N114"/>
    <mergeCell ref="M115:M121"/>
    <mergeCell ref="N115:N121"/>
    <mergeCell ref="A185:A191"/>
    <mergeCell ref="B185:B188"/>
    <mergeCell ref="A192:A198"/>
    <mergeCell ref="B192:B195"/>
    <mergeCell ref="A199:A205"/>
    <mergeCell ref="B199:B202"/>
    <mergeCell ref="A178:A184"/>
    <mergeCell ref="B178:B181"/>
    <mergeCell ref="A171:A177"/>
    <mergeCell ref="B171:B174"/>
    <mergeCell ref="J171:J177"/>
    <mergeCell ref="J178:J184"/>
    <mergeCell ref="J192:J198"/>
    <mergeCell ref="J185:J191"/>
    <mergeCell ref="J164:J170"/>
    <mergeCell ref="J157:J163"/>
    <mergeCell ref="N150:N156"/>
    <mergeCell ref="M136:M142"/>
    <mergeCell ref="N136:N142"/>
    <mergeCell ref="M143:M149"/>
    <mergeCell ref="N143:N149"/>
    <mergeCell ref="J143:J149"/>
    <mergeCell ref="J150:J156"/>
    <mergeCell ref="K136:K142"/>
    <mergeCell ref="L136:L142"/>
    <mergeCell ref="K150:K156"/>
    <mergeCell ref="L150:L156"/>
    <mergeCell ref="K143:K149"/>
    <mergeCell ref="L143:L149"/>
    <mergeCell ref="M150:M156"/>
    <mergeCell ref="N171:N177"/>
    <mergeCell ref="K178:K184"/>
    <mergeCell ref="L178:L184"/>
    <mergeCell ref="M178:M184"/>
    <mergeCell ref="J80:J86"/>
    <mergeCell ref="J73:J79"/>
    <mergeCell ref="A136:A142"/>
    <mergeCell ref="B136:B139"/>
    <mergeCell ref="B122:B125"/>
    <mergeCell ref="J94:J100"/>
    <mergeCell ref="J115:J121"/>
    <mergeCell ref="K108:K114"/>
    <mergeCell ref="L108:L114"/>
    <mergeCell ref="K101:K107"/>
    <mergeCell ref="L101:L107"/>
    <mergeCell ref="K115:K121"/>
    <mergeCell ref="K122:K128"/>
    <mergeCell ref="K129:K135"/>
    <mergeCell ref="J101:J107"/>
    <mergeCell ref="J108:J114"/>
    <mergeCell ref="J122:J128"/>
    <mergeCell ref="J136:J142"/>
    <mergeCell ref="J129:J135"/>
    <mergeCell ref="A87:A93"/>
    <mergeCell ref="B87:B90"/>
    <mergeCell ref="A143:A149"/>
    <mergeCell ref="B143:B146"/>
    <mergeCell ref="B108:B111"/>
    <mergeCell ref="A129:A135"/>
    <mergeCell ref="B129:B132"/>
    <mergeCell ref="B115:B118"/>
    <mergeCell ref="A115:A121"/>
    <mergeCell ref="A94:A100"/>
    <mergeCell ref="B94:B97"/>
    <mergeCell ref="A164:A170"/>
    <mergeCell ref="B164:B167"/>
    <mergeCell ref="A31:A37"/>
    <mergeCell ref="B31:B34"/>
    <mergeCell ref="A52:A58"/>
    <mergeCell ref="B52:B55"/>
    <mergeCell ref="A45:A51"/>
    <mergeCell ref="B45:B48"/>
    <mergeCell ref="A38:A44"/>
    <mergeCell ref="B38:B41"/>
    <mergeCell ref="A101:A107"/>
    <mergeCell ref="B101:B104"/>
    <mergeCell ref="A80:A86"/>
    <mergeCell ref="B80:B83"/>
    <mergeCell ref="A157:A163"/>
    <mergeCell ref="B157:B160"/>
    <mergeCell ref="A150:A156"/>
    <mergeCell ref="B150:B153"/>
    <mergeCell ref="A122:A128"/>
    <mergeCell ref="A108:A114"/>
    <mergeCell ref="A73:A79"/>
    <mergeCell ref="B73:B76"/>
    <mergeCell ref="A66:A72"/>
    <mergeCell ref="B66:B69"/>
    <mergeCell ref="A17:A23"/>
    <mergeCell ref="B17:B20"/>
    <mergeCell ref="K17:K23"/>
    <mergeCell ref="L17:L23"/>
    <mergeCell ref="J17:J23"/>
    <mergeCell ref="K31:K37"/>
    <mergeCell ref="L31:L37"/>
    <mergeCell ref="M31:M37"/>
    <mergeCell ref="J45:J51"/>
    <mergeCell ref="K24:K30"/>
    <mergeCell ref="L24:L30"/>
    <mergeCell ref="M24:M30"/>
    <mergeCell ref="J31:J37"/>
    <mergeCell ref="J38:J44"/>
    <mergeCell ref="M45:M51"/>
    <mergeCell ref="N87:N93"/>
    <mergeCell ref="J24:J30"/>
    <mergeCell ref="A24:A30"/>
    <mergeCell ref="B24:B27"/>
    <mergeCell ref="N59:N65"/>
    <mergeCell ref="K52:K58"/>
    <mergeCell ref="M38:M44"/>
    <mergeCell ref="N38:N44"/>
    <mergeCell ref="K45:K51"/>
    <mergeCell ref="L45:L51"/>
    <mergeCell ref="L52:L58"/>
    <mergeCell ref="M52:M58"/>
    <mergeCell ref="N52:N58"/>
    <mergeCell ref="K59:K65"/>
    <mergeCell ref="L59:L65"/>
    <mergeCell ref="M59:M65"/>
    <mergeCell ref="N31:N37"/>
    <mergeCell ref="N24:N30"/>
    <mergeCell ref="A59:A65"/>
    <mergeCell ref="B59:B62"/>
    <mergeCell ref="J52:J58"/>
    <mergeCell ref="J59:J65"/>
    <mergeCell ref="J87:J93"/>
    <mergeCell ref="J66:J72"/>
    <mergeCell ref="M66:M72"/>
    <mergeCell ref="N73:N79"/>
    <mergeCell ref="K80:K86"/>
    <mergeCell ref="L80:L86"/>
    <mergeCell ref="M80:M86"/>
    <mergeCell ref="N66:N72"/>
    <mergeCell ref="K73:K79"/>
    <mergeCell ref="L73:L79"/>
    <mergeCell ref="M73:M79"/>
    <mergeCell ref="A1:N1"/>
    <mergeCell ref="A2:A7"/>
    <mergeCell ref="B2:B7"/>
    <mergeCell ref="J2:N2"/>
    <mergeCell ref="E3:E7"/>
    <mergeCell ref="F3:F7"/>
    <mergeCell ref="G3:G7"/>
    <mergeCell ref="C2:C7"/>
    <mergeCell ref="D2:D7"/>
    <mergeCell ref="K3:K7"/>
    <mergeCell ref="N3:N7"/>
    <mergeCell ref="L3:L7"/>
    <mergeCell ref="M3:M7"/>
    <mergeCell ref="E2:I2"/>
    <mergeCell ref="H3:H7"/>
    <mergeCell ref="I3:I7"/>
    <mergeCell ref="J3:J7"/>
    <mergeCell ref="A8:N8"/>
    <mergeCell ref="A207:N207"/>
    <mergeCell ref="N17:N23"/>
    <mergeCell ref="M17:M23"/>
    <mergeCell ref="N45:N51"/>
    <mergeCell ref="K38:K44"/>
    <mergeCell ref="L38:L44"/>
    <mergeCell ref="A10:A16"/>
    <mergeCell ref="J10:J16"/>
    <mergeCell ref="K10:K16"/>
    <mergeCell ref="L10:L16"/>
    <mergeCell ref="M10:M16"/>
    <mergeCell ref="B10:B13"/>
    <mergeCell ref="N10:N16"/>
    <mergeCell ref="K94:K100"/>
    <mergeCell ref="L94:L100"/>
    <mergeCell ref="M94:M100"/>
    <mergeCell ref="N94:N100"/>
    <mergeCell ref="N80:N86"/>
    <mergeCell ref="K66:K72"/>
    <mergeCell ref="L66:L72"/>
    <mergeCell ref="K87:K93"/>
    <mergeCell ref="L87:L93"/>
    <mergeCell ref="M87:M93"/>
  </mergeCells>
  <phoneticPr fontId="17" type="noConversion"/>
  <pageMargins left="0.39370078740157483" right="0.39370078740157483" top="0.39370078740157483" bottom="0.15748031496062992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2016</vt:lpstr>
      <vt:lpstr>2017</vt:lpstr>
      <vt:lpstr>Лист1</vt:lpstr>
      <vt:lpstr>'2016'!Заголовки_для_печати</vt:lpstr>
      <vt:lpstr>'2017'!Заголовки_для_печати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2021-11-15T07:52:08Z</cp:lastPrinted>
  <dcterms:created xsi:type="dcterms:W3CDTF">2006-09-16T00:00:00Z</dcterms:created>
  <dcterms:modified xsi:type="dcterms:W3CDTF">2025-11-12T13:24:40Z</dcterms:modified>
</cp:coreProperties>
</file>