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Прил 10 МБТ из ОБ" sheetId="1" r:id="rId1"/>
    <sheet name="Прил_11 МБТ из МБ" sheetId="2" r:id="rId2"/>
  </sheets>
  <calcPr calcId="145621"/>
</workbook>
</file>

<file path=xl/calcChain.xml><?xml version="1.0" encoding="utf-8"?>
<calcChain xmlns="http://schemas.openxmlformats.org/spreadsheetml/2006/main">
  <c r="C34" i="2" l="1"/>
  <c r="B34" i="2"/>
  <c r="C33" i="2"/>
  <c r="B33" i="2"/>
  <c r="C31" i="2"/>
  <c r="B31" i="2"/>
  <c r="C23" i="2"/>
  <c r="B23" i="2"/>
  <c r="C22" i="2"/>
  <c r="B22" i="2"/>
  <c r="D130" i="2"/>
  <c r="D131" i="2"/>
  <c r="D132" i="2"/>
  <c r="D133" i="2"/>
  <c r="D129" i="2"/>
  <c r="E24" i="2"/>
  <c r="E25" i="2"/>
  <c r="E26" i="2"/>
  <c r="E27" i="2"/>
  <c r="E28" i="2"/>
  <c r="E29" i="2"/>
  <c r="E30" i="2"/>
  <c r="E32" i="2"/>
  <c r="E35" i="2"/>
  <c r="E36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98" i="2"/>
  <c r="E99" i="2"/>
  <c r="E121" i="2"/>
  <c r="E122" i="2"/>
  <c r="E123" i="2"/>
  <c r="E124" i="2"/>
  <c r="D111" i="2"/>
  <c r="C113" i="2"/>
  <c r="C112" i="2"/>
  <c r="C110" i="2"/>
  <c r="C109" i="2"/>
  <c r="D24" i="2" l="1"/>
  <c r="D25" i="2"/>
  <c r="D26" i="2"/>
  <c r="D27" i="2"/>
  <c r="D28" i="2"/>
  <c r="D29" i="2"/>
  <c r="D30" i="2"/>
  <c r="D32" i="2"/>
  <c r="D35" i="2"/>
  <c r="D36" i="2"/>
  <c r="D23" i="2"/>
  <c r="E22" i="2"/>
  <c r="D99" i="2"/>
  <c r="D98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60" i="2"/>
  <c r="D33" i="2" l="1"/>
  <c r="E33" i="2"/>
  <c r="D22" i="2"/>
  <c r="E34" i="2"/>
  <c r="E23" i="2"/>
  <c r="E31" i="2"/>
  <c r="D34" i="2"/>
  <c r="D31" i="2"/>
  <c r="C133" i="2" l="1"/>
  <c r="B133" i="2"/>
  <c r="B8" i="1" l="1"/>
  <c r="B7" i="1"/>
  <c r="B6" i="1"/>
  <c r="B5" i="1"/>
  <c r="B4" i="1"/>
  <c r="B114" i="2"/>
  <c r="D114" i="2" s="1"/>
  <c r="B113" i="2"/>
  <c r="D113" i="2" s="1"/>
  <c r="B112" i="2"/>
  <c r="D112" i="2" s="1"/>
  <c r="B110" i="2"/>
  <c r="D110" i="2" s="1"/>
  <c r="B109" i="2"/>
  <c r="D109" i="2" s="1"/>
  <c r="C100" i="2"/>
  <c r="C125" i="2" l="1"/>
  <c r="E125" i="2" s="1"/>
  <c r="B125" i="2"/>
  <c r="C37" i="2" l="1"/>
  <c r="B37" i="2" l="1"/>
  <c r="D37" i="2" s="1"/>
  <c r="E37" i="2" l="1"/>
  <c r="B100" i="2"/>
  <c r="C75" i="2"/>
  <c r="E75" i="2" s="1"/>
  <c r="B75" i="2"/>
  <c r="C115" i="2"/>
  <c r="B115" i="2"/>
  <c r="D115" i="2" s="1"/>
  <c r="C10" i="1"/>
  <c r="D9" i="1"/>
  <c r="B10" i="1"/>
  <c r="D8" i="1"/>
  <c r="D100" i="2" l="1"/>
  <c r="E100" i="2"/>
  <c r="D75" i="2"/>
  <c r="D4" i="1"/>
  <c r="D5" i="1"/>
  <c r="D6" i="1"/>
  <c r="D7" i="1"/>
  <c r="D10" i="1" l="1"/>
</calcChain>
</file>

<file path=xl/sharedStrings.xml><?xml version="1.0" encoding="utf-8"?>
<sst xmlns="http://schemas.openxmlformats.org/spreadsheetml/2006/main" count="109" uniqueCount="31">
  <si>
    <t/>
  </si>
  <si>
    <t>рублей</t>
  </si>
  <si>
    <t>Наименование муниципального образования</t>
  </si>
  <si>
    <t>Утверждено</t>
  </si>
  <si>
    <t>Исполнено</t>
  </si>
  <si>
    <t>Процент исполнения</t>
  </si>
  <si>
    <t>ИТОГО</t>
  </si>
  <si>
    <t>Глинищевское сельское поселение Брянского муниципального района Брянской области</t>
  </si>
  <si>
    <t>Добрунское сельское поселение Брянского муниципального района Брянской области</t>
  </si>
  <si>
    <t>Домашовское сельское поселение Брянского муниципального района Брянской области</t>
  </si>
  <si>
    <t>Новосельское сельское поселение Брянского муниципального района Брянской области</t>
  </si>
  <si>
    <t>Стекляннорадицкое сельское поселение Брянского муниципального района Брянской области</t>
  </si>
  <si>
    <t>Пальцовское сельское поселение Брянского муниципального района Брянской области</t>
  </si>
  <si>
    <t>Чернетовское сельское поселение Брянского муниципального района Брянской области</t>
  </si>
  <si>
    <t>Журиничское сельское поселение Брянского муниципального района Брянской области</t>
  </si>
  <si>
    <t>Мичуринское сельское поселение Брянского муниципального района Брянской области</t>
  </si>
  <si>
    <t>Нетьинское сельское поселение Брянского муниципального района Брянской области</t>
  </si>
  <si>
    <t xml:space="preserve"> Новодарковичское сельское поселение Брянского муниципального района Брянской области</t>
  </si>
  <si>
    <t>Отрадненское сельское поселение Брянского муниципального района Брянской области</t>
  </si>
  <si>
    <t>Снежское сельское поселение Брянского муниципального района Брянской области</t>
  </si>
  <si>
    <t>Свенское сельское поселение Брянского муниципального района Брянской области</t>
  </si>
  <si>
    <t>Супоневское сельское поселение Брянского муниципального района Брянской области</t>
  </si>
  <si>
    <t xml:space="preserve"> Нетьинское сельское поселение Брянского муниципального района Брянской области</t>
  </si>
  <si>
    <t>Новодарковичское сельское поселение Брянского муниципального района Брянской области</t>
  </si>
  <si>
    <t>остаток</t>
  </si>
  <si>
    <t>Отчет о фактическом предоставлении иных межбюджетных трансфертов бюджетам поселений Брянского района  на переданные полномочия  Брянского муниципального района Брянской области  на организацию в границах поселений электро-, тепло-, газо-, и водоснабжения населения, водоотведения, снабжения населения топливом в пределах полномочий, установленных законодательством Российской Федерации, за  2025 год  (по состоянию на 01.01.2026 года)</t>
  </si>
  <si>
    <t>Отчет о фактическом предоставлении иных межбюджетных трансфертов бюджетам поселений Брянского района на переданные полномочия  Брянского муниципального района Брянской области на обеспечение  проживающих в поселении и нуждающихся в жилых помещениях малоимущих граждан жилыми помещениями, организацию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из бюджета Брянского муниципального района Брянской области,за  2025 год  (по состоянию на 01.01.2026 года)</t>
  </si>
  <si>
    <t>Отчет о фактическом предоставлении иных межбюджетных трансфертов бюджетам поселений Брянского района на переданные полномочия  Брянского муниципального района Брянской области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поселения, а также осуществление иных полномочий в области использования автомобильных дорог и осуществления дорожной  деятельности в соответствии с законодательством Российской Федерации, за  2025 год  (по состоянию на 01.01.2026 года)</t>
  </si>
  <si>
    <t>Отчет о фактическом предоставлении  бюджетам поселений дотации на выравнивание бюджетной обеспеченности поселений за счет средств областного бюджета  (по состоянию на 01.01.2026 года)</t>
  </si>
  <si>
    <t>Отчет о фактическом предоставлении  бюджетам поселений межбюджетных трансфертов на выравнивание бюджетной обеспеченности поселений из бюджета Брянского муниципального района Брянской области за  2025 год  (по состоянию на 01.01.2026 года)</t>
  </si>
  <si>
    <t>Отчет о фактическом предоставлении иных межбюджетных трансфертов  на решение актуальных вопросов местного значения из бюджета Брянского муниципального района Брянской области за  2025 год (по состоянию на 01.01.2026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</si>
</sst>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₽&quot;_-;\-* #,##0\ &quot;₽&quot;_-;_-* &quot;-&quot;\ &quot;₽&quot;_-;_-@_-"/>
    <numFmt numFmtId="164" formatCode="0.0"/>
    <numFmt numFmtId="165" formatCode="#,##0.00_ ;[Red]\-#,##0.00\ 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1.95"/>
      <color rgb="FF000000"/>
      <name val="Times New Roman"/>
      <family val="1"/>
      <charset val="204"/>
    </font>
    <font>
      <sz val="11.9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 Cyr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5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indexed="5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D3D3D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6" fillId="0" borderId="0"/>
  </cellStyleXfs>
  <cellXfs count="43">
    <xf numFmtId="0" fontId="0" fillId="0" borderId="0" xfId="0"/>
    <xf numFmtId="0" fontId="3" fillId="0" borderId="0" xfId="3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top" wrapText="1"/>
    </xf>
    <xf numFmtId="0" fontId="8" fillId="2" borderId="4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12" fillId="0" borderId="3" xfId="4" applyFont="1" applyFill="1" applyBorder="1" applyAlignment="1">
      <alignment vertical="center"/>
    </xf>
    <xf numFmtId="4" fontId="13" fillId="0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65" fontId="10" fillId="0" borderId="3" xfId="4" applyNumberFormat="1" applyFont="1" applyFill="1" applyBorder="1" applyAlignment="1">
      <alignment horizontal="center" vertical="center"/>
    </xf>
    <xf numFmtId="165" fontId="14" fillId="0" borderId="3" xfId="4" applyNumberFormat="1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vertical="center" wrapText="1"/>
    </xf>
    <xf numFmtId="0" fontId="16" fillId="0" borderId="3" xfId="4" applyFont="1" applyFill="1" applyBorder="1" applyAlignment="1">
      <alignment horizontal="center" vertical="top" wrapText="1"/>
    </xf>
    <xf numFmtId="0" fontId="16" fillId="0" borderId="3" xfId="4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0" fontId="17" fillId="0" borderId="3" xfId="4" applyFont="1" applyFill="1" applyBorder="1" applyAlignment="1">
      <alignment vertical="center"/>
    </xf>
    <xf numFmtId="4" fontId="18" fillId="0" borderId="3" xfId="0" applyNumberFormat="1" applyFont="1" applyFill="1" applyBorder="1" applyAlignment="1">
      <alignment horizontal="center" vertical="center"/>
    </xf>
    <xf numFmtId="166" fontId="9" fillId="0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166" fontId="18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4" fontId="18" fillId="0" borderId="3" xfId="0" applyNumberFormat="1" applyFont="1" applyBorder="1"/>
    <xf numFmtId="4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/>
    </xf>
    <xf numFmtId="0" fontId="9" fillId="0" borderId="0" xfId="0" applyFont="1" applyBorder="1"/>
    <xf numFmtId="4" fontId="9" fillId="0" borderId="0" xfId="0" applyNumberFormat="1" applyFont="1"/>
    <xf numFmtId="0" fontId="16" fillId="0" borderId="3" xfId="4" applyFont="1" applyFill="1" applyBorder="1" applyAlignment="1">
      <alignment horizontal="left" vertical="top" wrapText="1"/>
    </xf>
    <xf numFmtId="4" fontId="8" fillId="2" borderId="3" xfId="1" applyNumberFormat="1" applyFont="1" applyFill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2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horizontal="center" vertical="center" wrapText="1"/>
    </xf>
  </cellXfs>
  <cellStyles count="5">
    <cellStyle name="Денежный [0]" xfId="1" builtinId="7"/>
    <cellStyle name="Заголовок 1" xfId="3" builtinId="16"/>
    <cellStyle name="Обычный" xfId="0" builtinId="0"/>
    <cellStyle name="Обычный_method_2_1" xfId="4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B35" sqref="B35"/>
    </sheetView>
  </sheetViews>
  <sheetFormatPr defaultRowHeight="15" x14ac:dyDescent="0.25"/>
  <cols>
    <col min="1" max="1" width="45" style="4" customWidth="1"/>
    <col min="2" max="4" width="16.140625" style="4" customWidth="1"/>
    <col min="5" max="16384" width="9.140625" style="4"/>
  </cols>
  <sheetData>
    <row r="1" spans="1:4" ht="66.75" customHeight="1" x14ac:dyDescent="0.25">
      <c r="A1" s="35" t="s">
        <v>28</v>
      </c>
      <c r="B1" s="35"/>
      <c r="C1" s="35"/>
      <c r="D1" s="35"/>
    </row>
    <row r="2" spans="1:4" ht="15.75" x14ac:dyDescent="0.25">
      <c r="A2" s="1"/>
      <c r="B2" s="36" t="s">
        <v>1</v>
      </c>
      <c r="C2" s="36"/>
      <c r="D2" s="36"/>
    </row>
    <row r="3" spans="1:4" s="5" customFormat="1" ht="30" x14ac:dyDescent="0.25">
      <c r="A3" s="14" t="s">
        <v>2</v>
      </c>
      <c r="B3" s="3" t="s">
        <v>3</v>
      </c>
      <c r="C3" s="3" t="s">
        <v>4</v>
      </c>
      <c r="D3" s="3" t="s">
        <v>5</v>
      </c>
    </row>
    <row r="4" spans="1:4" ht="33" customHeight="1" x14ac:dyDescent="0.25">
      <c r="A4" s="15" t="s">
        <v>9</v>
      </c>
      <c r="B4" s="16">
        <f>608900</f>
        <v>608900</v>
      </c>
      <c r="C4" s="16">
        <v>608900</v>
      </c>
      <c r="D4" s="19">
        <f t="shared" ref="D4:D10" si="0">C4/B4*100</f>
        <v>100</v>
      </c>
    </row>
    <row r="5" spans="1:4" ht="33" customHeight="1" x14ac:dyDescent="0.25">
      <c r="A5" s="15" t="s">
        <v>16</v>
      </c>
      <c r="B5" s="16">
        <f>430400</f>
        <v>430400</v>
      </c>
      <c r="C5" s="16">
        <v>430400</v>
      </c>
      <c r="D5" s="19">
        <f t="shared" si="0"/>
        <v>100</v>
      </c>
    </row>
    <row r="6" spans="1:4" ht="33" customHeight="1" x14ac:dyDescent="0.25">
      <c r="A6" s="15" t="s">
        <v>10</v>
      </c>
      <c r="B6" s="16">
        <f>871100</f>
        <v>871100</v>
      </c>
      <c r="C6" s="16">
        <v>871100</v>
      </c>
      <c r="D6" s="19">
        <f t="shared" si="0"/>
        <v>100</v>
      </c>
    </row>
    <row r="7" spans="1:4" ht="48.75" customHeight="1" x14ac:dyDescent="0.25">
      <c r="A7" s="15" t="s">
        <v>11</v>
      </c>
      <c r="B7" s="16">
        <f>814400</f>
        <v>814400</v>
      </c>
      <c r="C7" s="16">
        <v>814400</v>
      </c>
      <c r="D7" s="19">
        <f t="shared" si="0"/>
        <v>100</v>
      </c>
    </row>
    <row r="8" spans="1:4" ht="48.75" customHeight="1" x14ac:dyDescent="0.25">
      <c r="A8" s="15" t="s">
        <v>12</v>
      </c>
      <c r="B8" s="16">
        <f>905500</f>
        <v>905500</v>
      </c>
      <c r="C8" s="16">
        <v>905500</v>
      </c>
      <c r="D8" s="19">
        <f t="shared" si="0"/>
        <v>100</v>
      </c>
    </row>
    <row r="9" spans="1:4" ht="48.75" customHeight="1" x14ac:dyDescent="0.25">
      <c r="A9" s="15" t="s">
        <v>13</v>
      </c>
      <c r="B9" s="16">
        <v>544200</v>
      </c>
      <c r="C9" s="16">
        <v>544200</v>
      </c>
      <c r="D9" s="19">
        <f t="shared" si="0"/>
        <v>100</v>
      </c>
    </row>
    <row r="10" spans="1:4" ht="33" customHeight="1" x14ac:dyDescent="0.25">
      <c r="A10" s="17" t="s">
        <v>6</v>
      </c>
      <c r="B10" s="18">
        <f>SUM(B4:B9)</f>
        <v>4174500</v>
      </c>
      <c r="C10" s="18">
        <f>SUM(C4:C9)</f>
        <v>4174500</v>
      </c>
      <c r="D10" s="21">
        <f t="shared" si="0"/>
        <v>100</v>
      </c>
    </row>
    <row r="12" spans="1:4" hidden="1" x14ac:dyDescent="0.25"/>
    <row r="13" spans="1:4" hidden="1" x14ac:dyDescent="0.25"/>
    <row r="14" spans="1:4" hidden="1" x14ac:dyDescent="0.25"/>
    <row r="15" spans="1:4" hidden="1" x14ac:dyDescent="0.25"/>
    <row r="16" spans="1:4" hidden="1" x14ac:dyDescent="0.25"/>
    <row r="17" spans="1:4" hidden="1" x14ac:dyDescent="0.25"/>
    <row r="18" spans="1:4" hidden="1" x14ac:dyDescent="0.25"/>
    <row r="19" spans="1:4" hidden="1" x14ac:dyDescent="0.25"/>
    <row r="20" spans="1:4" hidden="1" x14ac:dyDescent="0.25"/>
    <row r="21" spans="1:4" hidden="1" x14ac:dyDescent="0.25"/>
    <row r="22" spans="1:4" hidden="1" x14ac:dyDescent="0.25"/>
    <row r="23" spans="1:4" hidden="1" x14ac:dyDescent="0.25"/>
    <row r="24" spans="1:4" hidden="1" x14ac:dyDescent="0.25"/>
    <row r="25" spans="1:4" hidden="1" x14ac:dyDescent="0.25"/>
    <row r="26" spans="1:4" ht="57.75" hidden="1" customHeight="1" x14ac:dyDescent="0.25"/>
    <row r="27" spans="1:4" hidden="1" x14ac:dyDescent="0.25"/>
    <row r="28" spans="1:4" hidden="1" x14ac:dyDescent="0.25"/>
    <row r="29" spans="1:4" hidden="1" x14ac:dyDescent="0.25"/>
    <row r="30" spans="1:4" hidden="1" x14ac:dyDescent="0.25"/>
    <row r="31" spans="1:4" ht="97.5" hidden="1" customHeight="1" x14ac:dyDescent="0.25"/>
    <row r="32" spans="1:4" ht="82.5" customHeight="1" x14ac:dyDescent="0.25">
      <c r="A32" s="35"/>
      <c r="B32" s="35"/>
      <c r="C32" s="35"/>
      <c r="D32" s="35"/>
    </row>
    <row r="34" spans="1:4" ht="15.75" x14ac:dyDescent="0.25">
      <c r="A34" s="1" t="s">
        <v>0</v>
      </c>
      <c r="B34" s="36"/>
      <c r="C34" s="36"/>
      <c r="D34" s="36"/>
    </row>
    <row r="35" spans="1:4" x14ac:dyDescent="0.25">
      <c r="B35" s="30"/>
      <c r="C35" s="30"/>
      <c r="D35" s="30"/>
    </row>
    <row r="36" spans="1:4" ht="32.25" customHeight="1" x14ac:dyDescent="0.25"/>
    <row r="37" spans="1:4" ht="32.25" customHeight="1" x14ac:dyDescent="0.25"/>
    <row r="38" spans="1:4" ht="32.25" customHeight="1" x14ac:dyDescent="0.25"/>
    <row r="39" spans="1:4" ht="32.25" customHeight="1" x14ac:dyDescent="0.25"/>
    <row r="40" spans="1:4" ht="32.25" customHeight="1" x14ac:dyDescent="0.25"/>
    <row r="41" spans="1:4" ht="32.25" customHeight="1" x14ac:dyDescent="0.25"/>
    <row r="42" spans="1:4" ht="40.5" customHeight="1" x14ac:dyDescent="0.25"/>
    <row r="43" spans="1:4" ht="32.25" customHeight="1" x14ac:dyDescent="0.25"/>
    <row r="44" spans="1:4" ht="32.25" customHeight="1" x14ac:dyDescent="0.25"/>
    <row r="45" spans="1:4" ht="45.75" customHeight="1" x14ac:dyDescent="0.25"/>
    <row r="46" spans="1:4" ht="42" customHeight="1" x14ac:dyDescent="0.25"/>
    <row r="47" spans="1:4" ht="32.25" customHeight="1" x14ac:dyDescent="0.25"/>
    <row r="48" spans="1:4" ht="32.25" customHeight="1" x14ac:dyDescent="0.25"/>
    <row r="49" ht="32.25" customHeight="1" x14ac:dyDescent="0.25"/>
    <row r="50" ht="32.25" customHeight="1" x14ac:dyDescent="0.25"/>
    <row r="51" ht="32.25" customHeight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1:4" ht="15.75" hidden="1" x14ac:dyDescent="0.25">
      <c r="A65" s="35"/>
      <c r="B65" s="35"/>
      <c r="C65" s="35"/>
      <c r="D65" s="35"/>
    </row>
    <row r="66" spans="1:4" hidden="1" x14ac:dyDescent="0.25"/>
    <row r="67" spans="1:4" hidden="1" x14ac:dyDescent="0.25"/>
    <row r="68" spans="1:4" hidden="1" x14ac:dyDescent="0.25"/>
    <row r="69" spans="1:4" hidden="1" x14ac:dyDescent="0.25"/>
    <row r="70" spans="1:4" hidden="1" x14ac:dyDescent="0.25"/>
    <row r="71" spans="1:4" hidden="1" x14ac:dyDescent="0.25"/>
    <row r="72" spans="1:4" hidden="1" x14ac:dyDescent="0.25"/>
    <row r="73" spans="1:4" hidden="1" x14ac:dyDescent="0.25"/>
    <row r="74" spans="1:4" hidden="1" x14ac:dyDescent="0.25"/>
    <row r="75" spans="1:4" hidden="1" x14ac:dyDescent="0.25"/>
    <row r="76" spans="1:4" hidden="1" x14ac:dyDescent="0.25"/>
    <row r="77" spans="1:4" hidden="1" x14ac:dyDescent="0.25"/>
    <row r="78" spans="1:4" hidden="1" x14ac:dyDescent="0.25"/>
    <row r="79" spans="1:4" hidden="1" x14ac:dyDescent="0.25"/>
    <row r="80" spans="1:4" hidden="1" x14ac:dyDescent="0.25"/>
    <row r="81" hidden="1" x14ac:dyDescent="0.25"/>
    <row r="82" ht="1.5" customHeight="1" x14ac:dyDescent="0.25"/>
  </sheetData>
  <mergeCells count="5">
    <mergeCell ref="A1:D1"/>
    <mergeCell ref="B2:D2"/>
    <mergeCell ref="A32:D32"/>
    <mergeCell ref="B34:D34"/>
    <mergeCell ref="A65:D6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3"/>
  <sheetViews>
    <sheetView tabSelected="1" workbookViewId="0">
      <selection activeCell="C37" sqref="C37"/>
    </sheetView>
  </sheetViews>
  <sheetFormatPr defaultRowHeight="15" x14ac:dyDescent="0.25"/>
  <cols>
    <col min="1" max="1" width="45" style="4" customWidth="1"/>
    <col min="2" max="4" width="16.140625" style="4" customWidth="1"/>
    <col min="5" max="5" width="11" style="4" customWidth="1"/>
    <col min="6" max="6" width="14.28515625" style="4" customWidth="1"/>
    <col min="7" max="7" width="14.7109375" style="4" customWidth="1"/>
    <col min="8" max="16384" width="9.140625" style="4"/>
  </cols>
  <sheetData>
    <row r="1" spans="1:5" ht="66.75" customHeight="1" x14ac:dyDescent="0.25">
      <c r="A1" s="35"/>
      <c r="B1" s="35"/>
      <c r="C1" s="35"/>
      <c r="D1" s="35"/>
      <c r="E1" s="35"/>
    </row>
    <row r="3" spans="1:5" hidden="1" x14ac:dyDescent="0.25"/>
    <row r="4" spans="1:5" hidden="1" x14ac:dyDescent="0.25"/>
    <row r="5" spans="1:5" ht="12.75" hidden="1" customHeight="1" x14ac:dyDescent="0.25">
      <c r="A5" s="13"/>
      <c r="B5" s="13"/>
      <c r="C5" s="13"/>
      <c r="D5" s="13"/>
      <c r="E5" s="13"/>
    </row>
    <row r="6" spans="1:5" hidden="1" x14ac:dyDescent="0.25"/>
    <row r="7" spans="1:5" hidden="1" x14ac:dyDescent="0.25"/>
    <row r="8" spans="1:5" hidden="1" x14ac:dyDescent="0.25"/>
    <row r="9" spans="1:5" hidden="1" x14ac:dyDescent="0.25"/>
    <row r="10" spans="1:5" hidden="1" x14ac:dyDescent="0.25"/>
    <row r="11" spans="1:5" hidden="1" x14ac:dyDescent="0.25"/>
    <row r="12" spans="1:5" hidden="1" x14ac:dyDescent="0.25"/>
    <row r="13" spans="1:5" hidden="1" x14ac:dyDescent="0.25"/>
    <row r="14" spans="1:5" hidden="1" x14ac:dyDescent="0.25"/>
    <row r="15" spans="1:5" hidden="1" x14ac:dyDescent="0.25"/>
    <row r="16" spans="1:5" hidden="1" x14ac:dyDescent="0.25"/>
    <row r="17" spans="1:5" hidden="1" x14ac:dyDescent="0.25"/>
    <row r="18" spans="1:5" ht="11.25" customHeight="1" x14ac:dyDescent="0.25"/>
    <row r="19" spans="1:5" ht="155.25" customHeight="1" x14ac:dyDescent="0.25">
      <c r="A19" s="38" t="s">
        <v>27</v>
      </c>
      <c r="B19" s="38"/>
      <c r="C19" s="38"/>
      <c r="D19" s="38"/>
      <c r="E19" s="38"/>
    </row>
    <row r="20" spans="1:5" ht="15.75" x14ac:dyDescent="0.25">
      <c r="A20" s="1" t="s">
        <v>0</v>
      </c>
      <c r="B20" s="39" t="s">
        <v>1</v>
      </c>
      <c r="C20" s="39"/>
      <c r="D20" s="39"/>
      <c r="E20" s="39"/>
    </row>
    <row r="21" spans="1:5" ht="30" x14ac:dyDescent="0.25">
      <c r="A21" s="2" t="s">
        <v>2</v>
      </c>
      <c r="B21" s="3" t="s">
        <v>3</v>
      </c>
      <c r="C21" s="3" t="s">
        <v>4</v>
      </c>
      <c r="D21" s="3" t="s">
        <v>24</v>
      </c>
      <c r="E21" s="3" t="s">
        <v>5</v>
      </c>
    </row>
    <row r="22" spans="1:5" ht="50.25" customHeight="1" x14ac:dyDescent="0.25">
      <c r="A22" s="15" t="s">
        <v>7</v>
      </c>
      <c r="B22" s="11">
        <f>11238973.5+113524.98+239400.81+5082118.66</f>
        <v>16674017.950000001</v>
      </c>
      <c r="C22" s="10">
        <f>11238973.5+113524.98+4501335.72</f>
        <v>15853834.199999999</v>
      </c>
      <c r="D22" s="10">
        <f>B22-C22</f>
        <v>820183.75000000186</v>
      </c>
      <c r="E22" s="10">
        <f>C22/B22*100</f>
        <v>95.081067128154302</v>
      </c>
    </row>
    <row r="23" spans="1:5" ht="50.25" customHeight="1" x14ac:dyDescent="0.25">
      <c r="A23" s="15" t="s">
        <v>8</v>
      </c>
      <c r="B23" s="11">
        <f>3950846.01+39907.54+85489.99+4709384.89</f>
        <v>8785628.4299999997</v>
      </c>
      <c r="C23" s="10">
        <f>3950846.01+39907.54+4684206.18</f>
        <v>8674959.7300000004</v>
      </c>
      <c r="D23" s="10">
        <f t="shared" ref="D23:D37" si="0">B23-C23</f>
        <v>110668.69999999925</v>
      </c>
      <c r="E23" s="10">
        <f t="shared" ref="E23:E36" si="1">C23/B23*100</f>
        <v>98.7403439505579</v>
      </c>
    </row>
    <row r="24" spans="1:5" ht="50.25" customHeight="1" x14ac:dyDescent="0.25">
      <c r="A24" s="15" t="s">
        <v>9</v>
      </c>
      <c r="B24" s="11">
        <v>472696.01</v>
      </c>
      <c r="C24" s="10">
        <v>360000</v>
      </c>
      <c r="D24" s="10">
        <f t="shared" si="0"/>
        <v>112696.01000000001</v>
      </c>
      <c r="E24" s="10">
        <f t="shared" si="1"/>
        <v>76.158882745805272</v>
      </c>
    </row>
    <row r="25" spans="1:5" ht="50.25" customHeight="1" x14ac:dyDescent="0.25">
      <c r="A25" s="15" t="s">
        <v>14</v>
      </c>
      <c r="B25" s="11">
        <v>7404865.3099999996</v>
      </c>
      <c r="C25" s="11">
        <v>7404857.5300000003</v>
      </c>
      <c r="D25" s="10">
        <f t="shared" si="0"/>
        <v>7.7799999993294477</v>
      </c>
      <c r="E25" s="10">
        <f t="shared" si="1"/>
        <v>99.999894933943111</v>
      </c>
    </row>
    <row r="26" spans="1:5" ht="50.25" customHeight="1" x14ac:dyDescent="0.25">
      <c r="A26" s="15" t="s">
        <v>15</v>
      </c>
      <c r="B26" s="11">
        <v>2771940.63</v>
      </c>
      <c r="C26" s="11">
        <v>2771940.23</v>
      </c>
      <c r="D26" s="10">
        <f t="shared" si="0"/>
        <v>0.39999999990686774</v>
      </c>
      <c r="E26" s="10">
        <f t="shared" si="1"/>
        <v>99.999985569676511</v>
      </c>
    </row>
    <row r="27" spans="1:5" ht="50.25" customHeight="1" x14ac:dyDescent="0.25">
      <c r="A27" s="15" t="s">
        <v>16</v>
      </c>
      <c r="B27" s="11">
        <v>4205405.47</v>
      </c>
      <c r="C27" s="10">
        <v>4203581.38</v>
      </c>
      <c r="D27" s="10">
        <f t="shared" si="0"/>
        <v>1824.089999999851</v>
      </c>
      <c r="E27" s="10">
        <f t="shared" si="1"/>
        <v>99.956625109920736</v>
      </c>
    </row>
    <row r="28" spans="1:5" ht="50.25" customHeight="1" x14ac:dyDescent="0.25">
      <c r="A28" s="15" t="s">
        <v>23</v>
      </c>
      <c r="B28" s="11">
        <v>3776652.8</v>
      </c>
      <c r="C28" s="11">
        <v>3762173.95</v>
      </c>
      <c r="D28" s="10">
        <f t="shared" si="0"/>
        <v>14478.849999999627</v>
      </c>
      <c r="E28" s="10">
        <f t="shared" si="1"/>
        <v>99.616622158118446</v>
      </c>
    </row>
    <row r="29" spans="1:5" ht="50.25" customHeight="1" x14ac:dyDescent="0.25">
      <c r="A29" s="15" t="s">
        <v>10</v>
      </c>
      <c r="B29" s="11">
        <v>2234631.58</v>
      </c>
      <c r="C29" s="11">
        <v>2215517.52</v>
      </c>
      <c r="D29" s="10">
        <f t="shared" si="0"/>
        <v>19114.060000000056</v>
      </c>
      <c r="E29" s="10">
        <f t="shared" si="1"/>
        <v>99.144643789559268</v>
      </c>
    </row>
    <row r="30" spans="1:5" ht="50.25" customHeight="1" x14ac:dyDescent="0.25">
      <c r="A30" s="15" t="s">
        <v>18</v>
      </c>
      <c r="B30" s="11">
        <v>3593297.9</v>
      </c>
      <c r="C30" s="10">
        <v>3592949.15</v>
      </c>
      <c r="D30" s="10">
        <f t="shared" si="0"/>
        <v>348.75</v>
      </c>
      <c r="E30" s="10">
        <f t="shared" si="1"/>
        <v>99.990294431196475</v>
      </c>
    </row>
    <row r="31" spans="1:5" ht="50.25" customHeight="1" x14ac:dyDescent="0.25">
      <c r="A31" s="15" t="s">
        <v>19</v>
      </c>
      <c r="B31" s="11">
        <f>9762507.45+98611.19+190991.71+10180339.21</f>
        <v>20232449.560000002</v>
      </c>
      <c r="C31" s="11">
        <f>9762507.45+98611.19+8350346.85</f>
        <v>18211465.489999998</v>
      </c>
      <c r="D31" s="10">
        <f t="shared" si="0"/>
        <v>2020984.070000004</v>
      </c>
      <c r="E31" s="10">
        <f t="shared" si="1"/>
        <v>90.011174553992049</v>
      </c>
    </row>
    <row r="32" spans="1:5" ht="50.25" customHeight="1" x14ac:dyDescent="0.25">
      <c r="A32" s="15" t="s">
        <v>11</v>
      </c>
      <c r="B32" s="11">
        <v>2470018.5299999998</v>
      </c>
      <c r="C32" s="11">
        <v>2427500</v>
      </c>
      <c r="D32" s="10">
        <f t="shared" si="0"/>
        <v>42518.529999999795</v>
      </c>
      <c r="E32" s="10">
        <f t="shared" si="1"/>
        <v>98.278614938164054</v>
      </c>
    </row>
    <row r="33" spans="1:5" ht="50.25" customHeight="1" x14ac:dyDescent="0.25">
      <c r="A33" s="15" t="s">
        <v>20</v>
      </c>
      <c r="B33" s="11">
        <f>14984250.54+151356.07+3361180.22</f>
        <v>18496786.829999998</v>
      </c>
      <c r="C33" s="11">
        <f>15135606.61+3361180.22</f>
        <v>18496786.829999998</v>
      </c>
      <c r="D33" s="10">
        <f t="shared" si="0"/>
        <v>0</v>
      </c>
      <c r="E33" s="10">
        <f t="shared" si="1"/>
        <v>100</v>
      </c>
    </row>
    <row r="34" spans="1:5" ht="50.25" customHeight="1" x14ac:dyDescent="0.25">
      <c r="A34" s="15" t="s">
        <v>21</v>
      </c>
      <c r="B34" s="11">
        <f>15340811.47+154957.7+176320.1+10274633.8</f>
        <v>25946723.07</v>
      </c>
      <c r="C34" s="11">
        <f>15340811.47+154957.7+10140348.78</f>
        <v>25636117.949999999</v>
      </c>
      <c r="D34" s="10">
        <f t="shared" si="0"/>
        <v>310605.12000000104</v>
      </c>
      <c r="E34" s="10">
        <f t="shared" si="1"/>
        <v>98.802911954769627</v>
      </c>
    </row>
    <row r="35" spans="1:5" ht="50.25" customHeight="1" x14ac:dyDescent="0.25">
      <c r="A35" s="15" t="s">
        <v>12</v>
      </c>
      <c r="B35" s="11">
        <v>1272318.32</v>
      </c>
      <c r="C35" s="10">
        <v>1160348</v>
      </c>
      <c r="D35" s="10">
        <f t="shared" si="0"/>
        <v>111970.32000000007</v>
      </c>
      <c r="E35" s="10">
        <f t="shared" si="1"/>
        <v>91.199504224697463</v>
      </c>
    </row>
    <row r="36" spans="1:5" ht="50.25" customHeight="1" x14ac:dyDescent="0.25">
      <c r="A36" s="15" t="s">
        <v>13</v>
      </c>
      <c r="B36" s="11">
        <v>3415788.21</v>
      </c>
      <c r="C36" s="11">
        <v>3152498.85</v>
      </c>
      <c r="D36" s="10">
        <f t="shared" si="0"/>
        <v>263289.35999999987</v>
      </c>
      <c r="E36" s="10">
        <f t="shared" si="1"/>
        <v>92.291988149932763</v>
      </c>
    </row>
    <row r="37" spans="1:5" ht="50.25" customHeight="1" x14ac:dyDescent="0.25">
      <c r="A37" s="6" t="s">
        <v>6</v>
      </c>
      <c r="B37" s="12">
        <f>SUM(B22:B36)</f>
        <v>121753220.59999998</v>
      </c>
      <c r="C37" s="20">
        <f>SUM(C22:C27)+C28+C29+C30+C31+C32+C33+C34+C35+C36</f>
        <v>117924530.81</v>
      </c>
      <c r="D37" s="34">
        <f t="shared" si="0"/>
        <v>3828689.7899999768</v>
      </c>
      <c r="E37" s="9">
        <f t="shared" ref="E37" si="2">C37/B37*100</f>
        <v>96.855368776996471</v>
      </c>
    </row>
    <row r="39" spans="1:5" hidden="1" x14ac:dyDescent="0.25"/>
    <row r="40" spans="1:5" hidden="1" x14ac:dyDescent="0.25"/>
    <row r="41" spans="1:5" hidden="1" x14ac:dyDescent="0.25"/>
    <row r="42" spans="1:5" hidden="1" x14ac:dyDescent="0.25"/>
    <row r="43" spans="1:5" hidden="1" x14ac:dyDescent="0.25"/>
    <row r="44" spans="1:5" hidden="1" x14ac:dyDescent="0.25"/>
    <row r="45" spans="1:5" hidden="1" x14ac:dyDescent="0.25"/>
    <row r="46" spans="1:5" hidden="1" x14ac:dyDescent="0.25"/>
    <row r="47" spans="1:5" hidden="1" x14ac:dyDescent="0.25"/>
    <row r="48" spans="1:5" hidden="1" x14ac:dyDescent="0.25"/>
    <row r="49" spans="1:7" hidden="1" x14ac:dyDescent="0.25"/>
    <row r="50" spans="1:7" hidden="1" x14ac:dyDescent="0.25"/>
    <row r="51" spans="1:7" hidden="1" x14ac:dyDescent="0.25"/>
    <row r="52" spans="1:7" hidden="1" x14ac:dyDescent="0.25"/>
    <row r="53" spans="1:7" hidden="1" x14ac:dyDescent="0.25"/>
    <row r="54" spans="1:7" hidden="1" x14ac:dyDescent="0.25"/>
    <row r="55" spans="1:7" hidden="1" x14ac:dyDescent="0.25"/>
    <row r="56" spans="1:7" hidden="1" x14ac:dyDescent="0.25"/>
    <row r="57" spans="1:7" ht="136.5" customHeight="1" x14ac:dyDescent="0.25">
      <c r="A57" s="38" t="s">
        <v>26</v>
      </c>
      <c r="B57" s="38"/>
      <c r="C57" s="38"/>
      <c r="D57" s="38"/>
      <c r="E57" s="38"/>
    </row>
    <row r="58" spans="1:7" ht="15.75" x14ac:dyDescent="0.25">
      <c r="A58" s="1" t="s">
        <v>0</v>
      </c>
      <c r="B58" s="39" t="s">
        <v>1</v>
      </c>
      <c r="C58" s="39"/>
      <c r="D58" s="39"/>
      <c r="E58" s="39"/>
    </row>
    <row r="59" spans="1:7" s="5" customFormat="1" ht="30" x14ac:dyDescent="0.25">
      <c r="A59" s="2" t="s">
        <v>2</v>
      </c>
      <c r="B59" s="3" t="s">
        <v>3</v>
      </c>
      <c r="C59" s="3" t="s">
        <v>4</v>
      </c>
      <c r="D59" s="3" t="s">
        <v>24</v>
      </c>
      <c r="E59" s="3" t="s">
        <v>5</v>
      </c>
      <c r="F59" s="4"/>
      <c r="G59" s="4"/>
    </row>
    <row r="60" spans="1:7" ht="47.25" customHeight="1" x14ac:dyDescent="0.25">
      <c r="A60" s="15" t="s">
        <v>7</v>
      </c>
      <c r="B60" s="11">
        <v>360614.01</v>
      </c>
      <c r="C60" s="11">
        <v>357482.53</v>
      </c>
      <c r="D60" s="11">
        <f>B60-C60</f>
        <v>3131.4799999999814</v>
      </c>
      <c r="E60" s="8">
        <f>C60/B60*100</f>
        <v>99.131625529468479</v>
      </c>
    </row>
    <row r="61" spans="1:7" ht="47.25" customHeight="1" x14ac:dyDescent="0.25">
      <c r="A61" s="15" t="s">
        <v>8</v>
      </c>
      <c r="B61" s="11">
        <v>576286.38</v>
      </c>
      <c r="C61" s="11">
        <v>570593.68999999994</v>
      </c>
      <c r="D61" s="11">
        <f t="shared" ref="D61:D75" si="3">B61-C61</f>
        <v>5692.6900000000605</v>
      </c>
      <c r="E61" s="8">
        <f>C61/B61*100</f>
        <v>99.012176897187814</v>
      </c>
    </row>
    <row r="62" spans="1:7" ht="47.25" customHeight="1" x14ac:dyDescent="0.25">
      <c r="A62" s="15" t="s">
        <v>9</v>
      </c>
      <c r="B62" s="11">
        <v>0</v>
      </c>
      <c r="C62" s="11">
        <v>0</v>
      </c>
      <c r="D62" s="11">
        <f t="shared" si="3"/>
        <v>0</v>
      </c>
      <c r="E62" s="8" t="e">
        <f>C62/B62*100</f>
        <v>#DIV/0!</v>
      </c>
    </row>
    <row r="63" spans="1:7" ht="47.25" customHeight="1" x14ac:dyDescent="0.25">
      <c r="A63" s="15" t="s">
        <v>14</v>
      </c>
      <c r="B63" s="11">
        <v>580580.65</v>
      </c>
      <c r="C63" s="11">
        <v>572309.64</v>
      </c>
      <c r="D63" s="11">
        <f t="shared" si="3"/>
        <v>8271.0100000000093</v>
      </c>
      <c r="E63" s="8">
        <f t="shared" ref="E63:E75" si="4">C63/B63*100</f>
        <v>98.575389999649488</v>
      </c>
    </row>
    <row r="64" spans="1:7" ht="47.25" customHeight="1" x14ac:dyDescent="0.25">
      <c r="A64" s="15" t="s">
        <v>15</v>
      </c>
      <c r="B64" s="11">
        <v>238863.87</v>
      </c>
      <c r="C64" s="11">
        <v>237734.5</v>
      </c>
      <c r="D64" s="11">
        <f t="shared" si="3"/>
        <v>1129.3699999999953</v>
      </c>
      <c r="E64" s="8">
        <f t="shared" si="4"/>
        <v>99.527190947714288</v>
      </c>
    </row>
    <row r="65" spans="1:7" ht="47.25" customHeight="1" x14ac:dyDescent="0.25">
      <c r="A65" s="15" t="s">
        <v>22</v>
      </c>
      <c r="B65" s="11">
        <v>0</v>
      </c>
      <c r="C65" s="10">
        <v>0</v>
      </c>
      <c r="D65" s="11">
        <f t="shared" si="3"/>
        <v>0</v>
      </c>
      <c r="E65" s="8" t="e">
        <f t="shared" si="4"/>
        <v>#DIV/0!</v>
      </c>
    </row>
    <row r="66" spans="1:7" ht="47.25" customHeight="1" x14ac:dyDescent="0.25">
      <c r="A66" s="15" t="s">
        <v>17</v>
      </c>
      <c r="B66" s="11">
        <v>157322.88</v>
      </c>
      <c r="C66" s="11">
        <v>157322.88</v>
      </c>
      <c r="D66" s="11">
        <f t="shared" si="3"/>
        <v>0</v>
      </c>
      <c r="E66" s="8">
        <f t="shared" si="4"/>
        <v>100</v>
      </c>
    </row>
    <row r="67" spans="1:7" ht="47.25" customHeight="1" x14ac:dyDescent="0.25">
      <c r="A67" s="15" t="s">
        <v>10</v>
      </c>
      <c r="B67" s="11">
        <v>407301.53</v>
      </c>
      <c r="C67" s="11">
        <v>407301.45</v>
      </c>
      <c r="D67" s="11">
        <f t="shared" si="3"/>
        <v>8.0000000016298145E-2</v>
      </c>
      <c r="E67" s="8">
        <f t="shared" si="4"/>
        <v>99.999980358531914</v>
      </c>
    </row>
    <row r="68" spans="1:7" ht="47.25" customHeight="1" x14ac:dyDescent="0.25">
      <c r="A68" s="15" t="s">
        <v>18</v>
      </c>
      <c r="B68" s="11">
        <v>71859.12</v>
      </c>
      <c r="C68" s="11">
        <v>60959.12</v>
      </c>
      <c r="D68" s="11">
        <f t="shared" si="3"/>
        <v>10899.999999999993</v>
      </c>
      <c r="E68" s="8">
        <f t="shared" si="4"/>
        <v>84.831431278312351</v>
      </c>
    </row>
    <row r="69" spans="1:7" ht="47.25" customHeight="1" x14ac:dyDescent="0.25">
      <c r="A69" s="15" t="s">
        <v>19</v>
      </c>
      <c r="B69" s="11">
        <v>415090.75</v>
      </c>
      <c r="C69" s="11">
        <v>410762.88</v>
      </c>
      <c r="D69" s="11">
        <f t="shared" si="3"/>
        <v>4327.8699999999953</v>
      </c>
      <c r="E69" s="8">
        <f t="shared" si="4"/>
        <v>98.957367756327983</v>
      </c>
    </row>
    <row r="70" spans="1:7" ht="47.25" customHeight="1" x14ac:dyDescent="0.25">
      <c r="A70" s="15" t="s">
        <v>11</v>
      </c>
      <c r="B70" s="11">
        <v>80210.039999999994</v>
      </c>
      <c r="C70" s="11">
        <v>80210.039999999994</v>
      </c>
      <c r="D70" s="11">
        <f t="shared" si="3"/>
        <v>0</v>
      </c>
      <c r="E70" s="8">
        <f t="shared" si="4"/>
        <v>100</v>
      </c>
    </row>
    <row r="71" spans="1:7" ht="47.25" customHeight="1" x14ac:dyDescent="0.25">
      <c r="A71" s="15" t="s">
        <v>20</v>
      </c>
      <c r="B71" s="11">
        <v>468554.44</v>
      </c>
      <c r="C71" s="11">
        <v>466766.7</v>
      </c>
      <c r="D71" s="11">
        <f t="shared" si="3"/>
        <v>1787.7399999999907</v>
      </c>
      <c r="E71" s="8">
        <f t="shared" si="4"/>
        <v>99.6184562886652</v>
      </c>
    </row>
    <row r="72" spans="1:7" ht="47.25" customHeight="1" x14ac:dyDescent="0.25">
      <c r="A72" s="15" t="s">
        <v>21</v>
      </c>
      <c r="B72" s="11">
        <v>256263.36</v>
      </c>
      <c r="C72" s="11">
        <v>223968.05</v>
      </c>
      <c r="D72" s="11">
        <f t="shared" si="3"/>
        <v>32295.309999999998</v>
      </c>
      <c r="E72" s="8">
        <f t="shared" si="4"/>
        <v>87.397609240743591</v>
      </c>
    </row>
    <row r="73" spans="1:7" ht="47.25" customHeight="1" x14ac:dyDescent="0.25">
      <c r="A73" s="15" t="s">
        <v>12</v>
      </c>
      <c r="B73" s="11">
        <v>325187.03000000003</v>
      </c>
      <c r="C73" s="11">
        <v>323967.58</v>
      </c>
      <c r="D73" s="11">
        <f t="shared" si="3"/>
        <v>1219.4500000000116</v>
      </c>
      <c r="E73" s="8">
        <f t="shared" si="4"/>
        <v>99.625000418989657</v>
      </c>
    </row>
    <row r="74" spans="1:7" ht="47.25" customHeight="1" x14ac:dyDescent="0.25">
      <c r="A74" s="15" t="s">
        <v>13</v>
      </c>
      <c r="B74" s="11">
        <v>0</v>
      </c>
      <c r="C74" s="11">
        <v>0</v>
      </c>
      <c r="D74" s="11">
        <f t="shared" si="3"/>
        <v>0</v>
      </c>
      <c r="E74" s="8" t="e">
        <f t="shared" si="4"/>
        <v>#DIV/0!</v>
      </c>
    </row>
    <row r="75" spans="1:7" ht="27" customHeight="1" x14ac:dyDescent="0.25">
      <c r="A75" s="6" t="s">
        <v>6</v>
      </c>
      <c r="B75" s="12">
        <f>SUM(B60:B74)</f>
        <v>3938134.0600000005</v>
      </c>
      <c r="C75" s="7">
        <f>SUM(C60:C67)+C68+C69+C70+C71+C72+C73+C74</f>
        <v>3869379.06</v>
      </c>
      <c r="D75" s="12">
        <f t="shared" si="3"/>
        <v>68755.000000000466</v>
      </c>
      <c r="E75" s="9">
        <f t="shared" si="4"/>
        <v>98.254122410449369</v>
      </c>
      <c r="G75" s="31"/>
    </row>
    <row r="76" spans="1:7" hidden="1" x14ac:dyDescent="0.25"/>
    <row r="77" spans="1:7" hidden="1" x14ac:dyDescent="0.25"/>
    <row r="78" spans="1:7" hidden="1" x14ac:dyDescent="0.25"/>
    <row r="79" spans="1:7" hidden="1" x14ac:dyDescent="0.25"/>
    <row r="80" spans="1:7" hidden="1" x14ac:dyDescent="0.25"/>
    <row r="81" spans="1:5" hidden="1" x14ac:dyDescent="0.25"/>
    <row r="82" spans="1:5" hidden="1" x14ac:dyDescent="0.25"/>
    <row r="83" spans="1:5" hidden="1" x14ac:dyDescent="0.25"/>
    <row r="84" spans="1:5" hidden="1" x14ac:dyDescent="0.25"/>
    <row r="85" spans="1:5" hidden="1" x14ac:dyDescent="0.25"/>
    <row r="86" spans="1:5" hidden="1" x14ac:dyDescent="0.25"/>
    <row r="87" spans="1:5" hidden="1" x14ac:dyDescent="0.25"/>
    <row r="88" spans="1:5" hidden="1" x14ac:dyDescent="0.25"/>
    <row r="89" spans="1:5" hidden="1" x14ac:dyDescent="0.25"/>
    <row r="90" spans="1:5" hidden="1" x14ac:dyDescent="0.25"/>
    <row r="91" spans="1:5" hidden="1" x14ac:dyDescent="0.25"/>
    <row r="92" spans="1:5" hidden="1" x14ac:dyDescent="0.25"/>
    <row r="93" spans="1:5" hidden="1" x14ac:dyDescent="0.25"/>
    <row r="94" spans="1:5" ht="20.25" customHeight="1" x14ac:dyDescent="0.25"/>
    <row r="95" spans="1:5" ht="96" customHeight="1" x14ac:dyDescent="0.25">
      <c r="A95" s="38" t="s">
        <v>25</v>
      </c>
      <c r="B95" s="38"/>
      <c r="C95" s="38"/>
      <c r="D95" s="38"/>
      <c r="E95" s="38"/>
    </row>
    <row r="96" spans="1:5" ht="15.75" x14ac:dyDescent="0.25">
      <c r="A96" s="1" t="s">
        <v>0</v>
      </c>
      <c r="B96" s="39" t="s">
        <v>1</v>
      </c>
      <c r="C96" s="39"/>
      <c r="D96" s="39"/>
      <c r="E96" s="39"/>
    </row>
    <row r="97" spans="1:7" s="5" customFormat="1" ht="30" x14ac:dyDescent="0.25">
      <c r="A97" s="2" t="s">
        <v>2</v>
      </c>
      <c r="B97" s="3" t="s">
        <v>3</v>
      </c>
      <c r="C97" s="3" t="s">
        <v>4</v>
      </c>
      <c r="D97" s="3" t="s">
        <v>24</v>
      </c>
      <c r="E97" s="3" t="s">
        <v>5</v>
      </c>
      <c r="F97" s="4"/>
      <c r="G97" s="4"/>
    </row>
    <row r="98" spans="1:7" ht="48.75" customHeight="1" x14ac:dyDescent="0.25">
      <c r="A98" s="15" t="s">
        <v>23</v>
      </c>
      <c r="B98" s="11">
        <v>1716897.63</v>
      </c>
      <c r="C98" s="11">
        <v>1695626.5</v>
      </c>
      <c r="D98" s="11">
        <f>B98-C98</f>
        <v>21271.129999999888</v>
      </c>
      <c r="E98" s="10">
        <f>C98/B98*100</f>
        <v>98.76107173611743</v>
      </c>
    </row>
    <row r="99" spans="1:7" ht="48.75" customHeight="1" x14ac:dyDescent="0.25">
      <c r="A99" s="15" t="s">
        <v>18</v>
      </c>
      <c r="B99" s="11">
        <v>977565.36</v>
      </c>
      <c r="C99" s="11">
        <v>968303.56</v>
      </c>
      <c r="D99" s="11">
        <f t="shared" ref="D99:D100" si="5">B99-C99</f>
        <v>9261.7999999999302</v>
      </c>
      <c r="E99" s="10">
        <f t="shared" ref="E99:E100" si="6">C99/B99*100</f>
        <v>99.05256462851753</v>
      </c>
    </row>
    <row r="100" spans="1:7" ht="48.75" customHeight="1" x14ac:dyDescent="0.25">
      <c r="A100" s="6" t="s">
        <v>6</v>
      </c>
      <c r="B100" s="12">
        <f>SUM(B98:B99)</f>
        <v>2694462.9899999998</v>
      </c>
      <c r="C100" s="12">
        <f t="shared" ref="C100" si="7">SUM(C98:C99)</f>
        <v>2663930.06</v>
      </c>
      <c r="D100" s="12">
        <f t="shared" si="5"/>
        <v>30532.929999999702</v>
      </c>
      <c r="E100" s="34">
        <f t="shared" si="6"/>
        <v>98.866826892285502</v>
      </c>
    </row>
    <row r="101" spans="1:7" ht="43.5" customHeight="1" x14ac:dyDescent="0.25"/>
    <row r="106" spans="1:7" ht="60.75" customHeight="1" x14ac:dyDescent="0.25">
      <c r="A106" s="35" t="s">
        <v>29</v>
      </c>
      <c r="B106" s="35"/>
      <c r="C106" s="35"/>
      <c r="D106" s="35"/>
      <c r="E106" s="35"/>
    </row>
    <row r="107" spans="1:7" ht="29.25" customHeight="1" x14ac:dyDescent="0.25">
      <c r="A107" s="1" t="s">
        <v>0</v>
      </c>
      <c r="B107" s="41"/>
      <c r="C107" s="41"/>
      <c r="D107" s="42" t="s">
        <v>1</v>
      </c>
      <c r="E107" s="41"/>
    </row>
    <row r="108" spans="1:7" ht="21" customHeight="1" x14ac:dyDescent="0.25">
      <c r="A108" s="14" t="s">
        <v>2</v>
      </c>
      <c r="B108" s="3" t="s">
        <v>3</v>
      </c>
      <c r="C108" s="3" t="s">
        <v>4</v>
      </c>
      <c r="D108" s="3" t="s">
        <v>5</v>
      </c>
      <c r="E108" s="3"/>
    </row>
    <row r="109" spans="1:7" ht="30" x14ac:dyDescent="0.25">
      <c r="A109" s="15" t="s">
        <v>9</v>
      </c>
      <c r="B109" s="16">
        <f>776000</f>
        <v>776000</v>
      </c>
      <c r="C109" s="16">
        <f>776000</f>
        <v>776000</v>
      </c>
      <c r="D109" s="19">
        <f>B109/C109*100</f>
        <v>100</v>
      </c>
      <c r="E109" s="19"/>
    </row>
    <row r="110" spans="1:7" ht="30" x14ac:dyDescent="0.25">
      <c r="A110" s="15" t="s">
        <v>16</v>
      </c>
      <c r="B110" s="16">
        <f>662000</f>
        <v>662000</v>
      </c>
      <c r="C110" s="16">
        <f>662000</f>
        <v>662000</v>
      </c>
      <c r="D110" s="19">
        <f t="shared" ref="D110:D115" si="8">B110/C110*100</f>
        <v>100</v>
      </c>
      <c r="E110" s="19"/>
    </row>
    <row r="111" spans="1:7" ht="30" x14ac:dyDescent="0.25">
      <c r="A111" s="15" t="s">
        <v>10</v>
      </c>
      <c r="B111" s="16">
        <v>1081000</v>
      </c>
      <c r="C111" s="16">
        <v>1081000</v>
      </c>
      <c r="D111" s="19">
        <f t="shared" si="8"/>
        <v>100</v>
      </c>
      <c r="E111" s="19"/>
    </row>
    <row r="112" spans="1:7" ht="45" x14ac:dyDescent="0.25">
      <c r="A112" s="15" t="s">
        <v>11</v>
      </c>
      <c r="B112" s="16">
        <f>1141000</f>
        <v>1141000</v>
      </c>
      <c r="C112" s="16">
        <f>1141000</f>
        <v>1141000</v>
      </c>
      <c r="D112" s="19">
        <f t="shared" si="8"/>
        <v>100</v>
      </c>
      <c r="E112" s="19"/>
    </row>
    <row r="113" spans="1:5" ht="30" x14ac:dyDescent="0.25">
      <c r="A113" s="15" t="s">
        <v>12</v>
      </c>
      <c r="B113" s="16">
        <f>1146000</f>
        <v>1146000</v>
      </c>
      <c r="C113" s="16">
        <f>1146000</f>
        <v>1146000</v>
      </c>
      <c r="D113" s="19">
        <f t="shared" si="8"/>
        <v>100</v>
      </c>
      <c r="E113" s="19"/>
    </row>
    <row r="114" spans="1:5" ht="30" x14ac:dyDescent="0.25">
      <c r="A114" s="15" t="s">
        <v>13</v>
      </c>
      <c r="B114" s="16">
        <f>694000</f>
        <v>694000</v>
      </c>
      <c r="C114" s="16">
        <v>694000</v>
      </c>
      <c r="D114" s="19">
        <f t="shared" si="8"/>
        <v>100</v>
      </c>
      <c r="E114" s="19"/>
    </row>
    <row r="115" spans="1:5" x14ac:dyDescent="0.25">
      <c r="A115" s="17" t="s">
        <v>6</v>
      </c>
      <c r="B115" s="18">
        <f>SUM(B109:B114)</f>
        <v>5500000</v>
      </c>
      <c r="C115" s="18">
        <f>SUM(C109:C114)</f>
        <v>5500000</v>
      </c>
      <c r="D115" s="19">
        <f t="shared" si="8"/>
        <v>100</v>
      </c>
      <c r="E115" s="21"/>
    </row>
    <row r="118" spans="1:5" ht="50.25" customHeight="1" x14ac:dyDescent="0.25">
      <c r="A118" s="35" t="s">
        <v>30</v>
      </c>
      <c r="B118" s="40"/>
      <c r="C118" s="40"/>
      <c r="D118" s="40"/>
      <c r="E118" s="40"/>
    </row>
    <row r="119" spans="1:5" ht="60.75" hidden="1" customHeight="1" x14ac:dyDescent="0.25">
      <c r="A119" s="36" t="s">
        <v>1</v>
      </c>
      <c r="B119" s="37"/>
      <c r="C119" s="37"/>
      <c r="D119" s="37"/>
      <c r="E119" s="37"/>
    </row>
    <row r="120" spans="1:5" ht="30" hidden="1" x14ac:dyDescent="0.25">
      <c r="A120" s="22" t="s">
        <v>2</v>
      </c>
      <c r="B120" s="23" t="s">
        <v>3</v>
      </c>
      <c r="C120" s="23" t="s">
        <v>4</v>
      </c>
      <c r="D120" s="23"/>
      <c r="E120" s="23" t="s">
        <v>5</v>
      </c>
    </row>
    <row r="121" spans="1:5" ht="30.75" hidden="1" customHeight="1" x14ac:dyDescent="0.25">
      <c r="A121" s="15" t="s">
        <v>9</v>
      </c>
      <c r="B121" s="27">
        <v>0</v>
      </c>
      <c r="C121" s="27">
        <v>0</v>
      </c>
      <c r="D121" s="27"/>
      <c r="E121" s="28" t="e">
        <f>C121/B121*100</f>
        <v>#DIV/0!</v>
      </c>
    </row>
    <row r="122" spans="1:5" ht="30" hidden="1" x14ac:dyDescent="0.25">
      <c r="A122" s="15" t="s">
        <v>14</v>
      </c>
      <c r="B122" s="27">
        <v>0</v>
      </c>
      <c r="C122" s="27">
        <v>0</v>
      </c>
      <c r="D122" s="27"/>
      <c r="E122" s="28" t="e">
        <f t="shared" ref="E122:E125" si="9">C122/B122*100</f>
        <v>#DIV/0!</v>
      </c>
    </row>
    <row r="123" spans="1:5" ht="30" hidden="1" x14ac:dyDescent="0.25">
      <c r="A123" s="24" t="s">
        <v>12</v>
      </c>
      <c r="B123" s="27">
        <v>0</v>
      </c>
      <c r="C123" s="27">
        <v>0</v>
      </c>
      <c r="D123" s="27"/>
      <c r="E123" s="28" t="e">
        <f t="shared" si="9"/>
        <v>#DIV/0!</v>
      </c>
    </row>
    <row r="124" spans="1:5" ht="30" hidden="1" x14ac:dyDescent="0.25">
      <c r="A124" s="24" t="s">
        <v>13</v>
      </c>
      <c r="B124" s="27">
        <v>0</v>
      </c>
      <c r="C124" s="27">
        <v>0</v>
      </c>
      <c r="D124" s="27"/>
      <c r="E124" s="28" t="e">
        <f t="shared" si="9"/>
        <v>#DIV/0!</v>
      </c>
    </row>
    <row r="125" spans="1:5" hidden="1" x14ac:dyDescent="0.25">
      <c r="A125" s="25" t="s">
        <v>6</v>
      </c>
      <c r="B125" s="26">
        <f>B121+B122+B123+B124</f>
        <v>0</v>
      </c>
      <c r="C125" s="26">
        <f>C121+C122+C123+C124</f>
        <v>0</v>
      </c>
      <c r="D125" s="26"/>
      <c r="E125" s="29" t="e">
        <f t="shared" si="9"/>
        <v>#DIV/0!</v>
      </c>
    </row>
    <row r="126" spans="1:5" hidden="1" x14ac:dyDescent="0.25"/>
    <row r="127" spans="1:5" ht="15.75" x14ac:dyDescent="0.25">
      <c r="A127" s="1" t="s">
        <v>0</v>
      </c>
      <c r="B127" s="41"/>
      <c r="C127" s="42" t="s">
        <v>1</v>
      </c>
      <c r="D127" s="41"/>
      <c r="E127" s="41"/>
    </row>
    <row r="128" spans="1:5" ht="30" x14ac:dyDescent="0.25">
      <c r="A128" s="14" t="s">
        <v>2</v>
      </c>
      <c r="B128" s="3" t="s">
        <v>3</v>
      </c>
      <c r="C128" s="3" t="s">
        <v>4</v>
      </c>
      <c r="D128" s="3" t="s">
        <v>5</v>
      </c>
      <c r="E128" s="3"/>
    </row>
    <row r="129" spans="1:5" ht="30" x14ac:dyDescent="0.25">
      <c r="A129" s="32" t="s">
        <v>15</v>
      </c>
      <c r="B129" s="33">
        <v>1954200.36</v>
      </c>
      <c r="C129" s="33">
        <v>1954200.36</v>
      </c>
      <c r="D129" s="33">
        <f>B129/C129*100</f>
        <v>100</v>
      </c>
      <c r="E129" s="33"/>
    </row>
    <row r="130" spans="1:5" ht="30" x14ac:dyDescent="0.25">
      <c r="A130" s="15" t="s">
        <v>12</v>
      </c>
      <c r="B130" s="16">
        <v>905819</v>
      </c>
      <c r="C130" s="16">
        <v>905819</v>
      </c>
      <c r="D130" s="33">
        <f t="shared" ref="D130:D133" si="10">B130/C130*100</f>
        <v>100</v>
      </c>
      <c r="E130" s="16"/>
    </row>
    <row r="131" spans="1:5" ht="45" x14ac:dyDescent="0.25">
      <c r="A131" s="15" t="s">
        <v>11</v>
      </c>
      <c r="B131" s="16">
        <v>2145882.56</v>
      </c>
      <c r="C131" s="16">
        <v>2145882.56</v>
      </c>
      <c r="D131" s="33">
        <f t="shared" si="10"/>
        <v>100</v>
      </c>
      <c r="E131" s="16"/>
    </row>
    <row r="132" spans="1:5" ht="30" x14ac:dyDescent="0.25">
      <c r="A132" s="15" t="s">
        <v>13</v>
      </c>
      <c r="B132" s="16">
        <v>1369029.25</v>
      </c>
      <c r="C132" s="16">
        <v>1369029.25</v>
      </c>
      <c r="D132" s="33">
        <f t="shared" si="10"/>
        <v>100</v>
      </c>
      <c r="E132" s="16"/>
    </row>
    <row r="133" spans="1:5" x14ac:dyDescent="0.25">
      <c r="A133" s="17" t="s">
        <v>6</v>
      </c>
      <c r="B133" s="18">
        <f>SUM(B129:B132)</f>
        <v>6374931.1699999999</v>
      </c>
      <c r="C133" s="18">
        <f>SUM(C129:C132)</f>
        <v>6374931.1699999999</v>
      </c>
      <c r="D133" s="33">
        <f t="shared" si="10"/>
        <v>100</v>
      </c>
      <c r="E133" s="21"/>
    </row>
  </sheetData>
  <mergeCells count="10">
    <mergeCell ref="A119:E119"/>
    <mergeCell ref="A95:E95"/>
    <mergeCell ref="A1:E1"/>
    <mergeCell ref="A19:E19"/>
    <mergeCell ref="B20:E20"/>
    <mergeCell ref="A57:E57"/>
    <mergeCell ref="B58:E58"/>
    <mergeCell ref="A118:E118"/>
    <mergeCell ref="A106:E106"/>
    <mergeCell ref="B96:E96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10 МБТ из ОБ</vt:lpstr>
      <vt:lpstr>Прил_11 МБТ из МБ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2026-02-24T09:10:24Z</dcterms:modified>
</cp:coreProperties>
</file>